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T ZLN\ST ZLN (-63320178-) Opr.stan.kolejí v žst. Kunovice\ZD pro uchazeče\"/>
    </mc:Choice>
  </mc:AlternateContent>
  <bookViews>
    <workbookView xWindow="0" yWindow="0" windowWidth="21570" windowHeight="9405"/>
  </bookViews>
  <sheets>
    <sheet name="Rekapitulace stavby" sheetId="1" r:id="rId1"/>
    <sheet name="SO 01 - Kolej č.1" sheetId="2" r:id="rId2"/>
    <sheet name="SO 02 - Odstranění zbytné..." sheetId="4" r:id="rId3"/>
    <sheet name="SO 03 - kolej č.5" sheetId="5" r:id="rId4"/>
    <sheet name="VON - vedlejší a ostatní ..." sheetId="3" r:id="rId5"/>
  </sheets>
  <definedNames>
    <definedName name="_xlnm._FilterDatabase" localSheetId="1" hidden="1">'SO 01 - Kolej č.1'!$C$122:$K$296</definedName>
    <definedName name="_xlnm._FilterDatabase" localSheetId="2" hidden="1">'SO 02 - Odstranění zbytné...'!$C$118:$K$145</definedName>
    <definedName name="_xlnm._FilterDatabase" localSheetId="3" hidden="1">'SO 03 - kolej č.5'!$C$117:$K$130</definedName>
    <definedName name="_xlnm._FilterDatabase" localSheetId="4" hidden="1">'VON - vedlejší a ostatní ...'!$C$116:$K$135</definedName>
    <definedName name="_xlnm.Print_Titles" localSheetId="0">'Rekapitulace stavby'!$92:$92</definedName>
    <definedName name="_xlnm.Print_Titles" localSheetId="1">'SO 01 - Kolej č.1'!$122:$122</definedName>
    <definedName name="_xlnm.Print_Titles" localSheetId="2">'SO 02 - Odstranění zbytné...'!$118:$118</definedName>
    <definedName name="_xlnm.Print_Titles" localSheetId="3">'SO 03 - kolej č.5'!$117:$117</definedName>
    <definedName name="_xlnm.Print_Titles" localSheetId="4">'VON - vedlejší a ostatní ...'!$116:$116</definedName>
    <definedName name="_xlnm.Print_Area" localSheetId="0">'Rekapitulace stavby'!$D$4:$AO$76,'Rekapitulace stavby'!$C$82:$AQ$99</definedName>
    <definedName name="_xlnm.Print_Area" localSheetId="1">'SO 01 - Kolej č.1'!$C$4:$J$76,'SO 01 - Kolej č.1'!$C$82:$J$104,'SO 01 - Kolej č.1'!$C$110:$K$296</definedName>
    <definedName name="_xlnm.Print_Area" localSheetId="2">'SO 02 - Odstranění zbytné...'!$C$4:$J$76,'SO 02 - Odstranění zbytné...'!$C$82:$J$100,'SO 02 - Odstranění zbytné...'!$C$106:$K$145</definedName>
    <definedName name="_xlnm.Print_Area" localSheetId="3">'SO 03 - kolej č.5'!$C$4:$J$76,'SO 03 - kolej č.5'!$C$82:$J$99,'SO 03 - kolej č.5'!$C$105:$K$130</definedName>
    <definedName name="_xlnm.Print_Area" localSheetId="4">'VON - vedlejší a ostatní ...'!$C$4:$J$76,'VON - vedlejší a ostatní ...'!$C$82:$J$98,'VON - vedlejší a ostatní ...'!$C$104:$K$135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1" i="5"/>
  <c r="BH121" i="5"/>
  <c r="BG121" i="5"/>
  <c r="BF121" i="5"/>
  <c r="T121" i="5"/>
  <c r="R121" i="5"/>
  <c r="P121" i="5"/>
  <c r="F112" i="5"/>
  <c r="E110" i="5"/>
  <c r="F89" i="5"/>
  <c r="E87" i="5"/>
  <c r="J24" i="5"/>
  <c r="E24" i="5"/>
  <c r="J115" i="5" s="1"/>
  <c r="J23" i="5"/>
  <c r="J21" i="5"/>
  <c r="E21" i="5"/>
  <c r="J114" i="5" s="1"/>
  <c r="J20" i="5"/>
  <c r="J18" i="5"/>
  <c r="E18" i="5"/>
  <c r="F92" i="5" s="1"/>
  <c r="J17" i="5"/>
  <c r="J15" i="5"/>
  <c r="E15" i="5"/>
  <c r="F114" i="5" s="1"/>
  <c r="J14" i="5"/>
  <c r="J12" i="5"/>
  <c r="J89" i="5" s="1"/>
  <c r="E7" i="5"/>
  <c r="E108" i="5"/>
  <c r="J37" i="4"/>
  <c r="J36" i="4"/>
  <c r="AY97" i="1" s="1"/>
  <c r="J35" i="4"/>
  <c r="AX97" i="1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F113" i="4"/>
  <c r="E111" i="4"/>
  <c r="F89" i="4"/>
  <c r="E87" i="4"/>
  <c r="J24" i="4"/>
  <c r="E24" i="4"/>
  <c r="J92" i="4"/>
  <c r="J23" i="4"/>
  <c r="J21" i="4"/>
  <c r="E21" i="4"/>
  <c r="J115" i="4"/>
  <c r="J20" i="4"/>
  <c r="J18" i="4"/>
  <c r="E18" i="4"/>
  <c r="F116" i="4"/>
  <c r="J17" i="4"/>
  <c r="J15" i="4"/>
  <c r="E15" i="4"/>
  <c r="F115" i="4"/>
  <c r="J14" i="4"/>
  <c r="J12" i="4"/>
  <c r="J113" i="4" s="1"/>
  <c r="E7" i="4"/>
  <c r="E109" i="4"/>
  <c r="J37" i="3"/>
  <c r="J36" i="3"/>
  <c r="AY96" i="1"/>
  <c r="J35" i="3"/>
  <c r="AX96" i="1" s="1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1" i="3"/>
  <c r="E109" i="3"/>
  <c r="F89" i="3"/>
  <c r="E87" i="3"/>
  <c r="J24" i="3"/>
  <c r="E24" i="3"/>
  <c r="J114" i="3" s="1"/>
  <c r="J23" i="3"/>
  <c r="J21" i="3"/>
  <c r="E21" i="3"/>
  <c r="J113" i="3" s="1"/>
  <c r="J20" i="3"/>
  <c r="J18" i="3"/>
  <c r="E18" i="3"/>
  <c r="F92" i="3" s="1"/>
  <c r="J17" i="3"/>
  <c r="J15" i="3"/>
  <c r="E15" i="3"/>
  <c r="F113" i="3" s="1"/>
  <c r="J14" i="3"/>
  <c r="J12" i="3"/>
  <c r="J111" i="3" s="1"/>
  <c r="E7" i="3"/>
  <c r="E107" i="3" s="1"/>
  <c r="J37" i="2"/>
  <c r="J36" i="2"/>
  <c r="AY95" i="1" s="1"/>
  <c r="J35" i="2"/>
  <c r="AX95" i="1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76" i="2"/>
  <c r="BH276" i="2"/>
  <c r="BG276" i="2"/>
  <c r="BF276" i="2"/>
  <c r="T276" i="2"/>
  <c r="R276" i="2"/>
  <c r="P276" i="2"/>
  <c r="BI270" i="2"/>
  <c r="BH270" i="2"/>
  <c r="BG270" i="2"/>
  <c r="BF270" i="2"/>
  <c r="T270" i="2"/>
  <c r="R270" i="2"/>
  <c r="P270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R241" i="2"/>
  <c r="P241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F117" i="2"/>
  <c r="E115" i="2"/>
  <c r="F89" i="2"/>
  <c r="E87" i="2"/>
  <c r="J24" i="2"/>
  <c r="E24" i="2"/>
  <c r="J120" i="2"/>
  <c r="J23" i="2"/>
  <c r="J21" i="2"/>
  <c r="E21" i="2"/>
  <c r="J119" i="2"/>
  <c r="J20" i="2"/>
  <c r="J18" i="2"/>
  <c r="E18" i="2"/>
  <c r="F92" i="2"/>
  <c r="J17" i="2"/>
  <c r="J15" i="2"/>
  <c r="E15" i="2"/>
  <c r="F91" i="2"/>
  <c r="J14" i="2"/>
  <c r="J12" i="2"/>
  <c r="J117" i="2" s="1"/>
  <c r="E7" i="2"/>
  <c r="E85" i="2" s="1"/>
  <c r="L90" i="1"/>
  <c r="AM90" i="1"/>
  <c r="AM89" i="1"/>
  <c r="L89" i="1"/>
  <c r="AM87" i="1"/>
  <c r="L87" i="1"/>
  <c r="L85" i="1"/>
  <c r="L84" i="1"/>
  <c r="J128" i="5"/>
  <c r="BK126" i="5"/>
  <c r="BK124" i="5"/>
  <c r="BK121" i="5"/>
  <c r="J143" i="4"/>
  <c r="BK141" i="4"/>
  <c r="J138" i="4"/>
  <c r="BK133" i="4"/>
  <c r="BK130" i="4"/>
  <c r="J127" i="4"/>
  <c r="BK125" i="4"/>
  <c r="BK122" i="4"/>
  <c r="BK128" i="3"/>
  <c r="BK126" i="3"/>
  <c r="BK121" i="3"/>
  <c r="BK295" i="2"/>
  <c r="J295" i="2"/>
  <c r="J290" i="2"/>
  <c r="J285" i="2"/>
  <c r="J283" i="2"/>
  <c r="J270" i="2"/>
  <c r="J265" i="2"/>
  <c r="J262" i="2"/>
  <c r="J251" i="2"/>
  <c r="BK246" i="2"/>
  <c r="BK241" i="2"/>
  <c r="J235" i="2"/>
  <c r="BK213" i="2"/>
  <c r="BK206" i="2"/>
  <c r="BK203" i="2"/>
  <c r="J194" i="2"/>
  <c r="BK192" i="2"/>
  <c r="BK186" i="2"/>
  <c r="J183" i="2"/>
  <c r="BK181" i="2"/>
  <c r="BK179" i="2"/>
  <c r="J177" i="2"/>
  <c r="J170" i="2"/>
  <c r="BK168" i="2"/>
  <c r="J162" i="2"/>
  <c r="J150" i="2"/>
  <c r="J147" i="2"/>
  <c r="BK128" i="5"/>
  <c r="J126" i="5"/>
  <c r="J124" i="5"/>
  <c r="J121" i="5"/>
  <c r="BK143" i="4"/>
  <c r="J141" i="4"/>
  <c r="BK138" i="4"/>
  <c r="J133" i="4"/>
  <c r="J130" i="4"/>
  <c r="BK127" i="4"/>
  <c r="J125" i="4"/>
  <c r="J122" i="4"/>
  <c r="BK133" i="3"/>
  <c r="J131" i="3"/>
  <c r="J128" i="3"/>
  <c r="BK124" i="3"/>
  <c r="BK119" i="3"/>
  <c r="BK276" i="2"/>
  <c r="BK270" i="2"/>
  <c r="BK259" i="2"/>
  <c r="J257" i="2"/>
  <c r="J255" i="2"/>
  <c r="BK248" i="2"/>
  <c r="J246" i="2"/>
  <c r="BK235" i="2"/>
  <c r="BK232" i="2"/>
  <c r="J229" i="2"/>
  <c r="BK219" i="2"/>
  <c r="BK211" i="2"/>
  <c r="BK209" i="2"/>
  <c r="BK196" i="2"/>
  <c r="BK194" i="2"/>
  <c r="J192" i="2"/>
  <c r="J189" i="2"/>
  <c r="BK183" i="2"/>
  <c r="BK177" i="2"/>
  <c r="J175" i="2"/>
  <c r="J168" i="2"/>
  <c r="BK162" i="2"/>
  <c r="J158" i="2"/>
  <c r="BK142" i="2"/>
  <c r="BK139" i="2"/>
  <c r="J139" i="2"/>
  <c r="BK128" i="2"/>
  <c r="J126" i="2"/>
  <c r="J133" i="3"/>
  <c r="BK131" i="3"/>
  <c r="J126" i="3"/>
  <c r="J119" i="3"/>
  <c r="BK293" i="2"/>
  <c r="J288" i="2"/>
  <c r="BK285" i="2"/>
  <c r="BK283" i="2"/>
  <c r="J276" i="2"/>
  <c r="BK262" i="2"/>
  <c r="J224" i="2"/>
  <c r="J209" i="2"/>
  <c r="J203" i="2"/>
  <c r="BK200" i="2"/>
  <c r="J196" i="2"/>
  <c r="BK189" i="2"/>
  <c r="J186" i="2"/>
  <c r="J179" i="2"/>
  <c r="J152" i="2"/>
  <c r="J133" i="2"/>
  <c r="AS94" i="1"/>
  <c r="J124" i="3"/>
  <c r="J121" i="3"/>
  <c r="J293" i="2"/>
  <c r="BK290" i="2"/>
  <c r="BK288" i="2"/>
  <c r="BK265" i="2"/>
  <c r="J259" i="2"/>
  <c r="BK257" i="2"/>
  <c r="BK255" i="2"/>
  <c r="BK251" i="2"/>
  <c r="J248" i="2"/>
  <c r="J241" i="2"/>
  <c r="J232" i="2"/>
  <c r="BK229" i="2"/>
  <c r="BK224" i="2"/>
  <c r="J219" i="2"/>
  <c r="J213" i="2"/>
  <c r="J211" i="2"/>
  <c r="J206" i="2"/>
  <c r="J200" i="2"/>
  <c r="J181" i="2"/>
  <c r="BK175" i="2"/>
  <c r="BK170" i="2"/>
  <c r="BK158" i="2"/>
  <c r="BK152" i="2"/>
  <c r="BK150" i="2"/>
  <c r="BK147" i="2"/>
  <c r="J142" i="2"/>
  <c r="BK133" i="2"/>
  <c r="J128" i="2"/>
  <c r="BK126" i="2"/>
  <c r="R125" i="2" l="1"/>
  <c r="T191" i="2"/>
  <c r="P218" i="2"/>
  <c r="R240" i="2"/>
  <c r="R254" i="2"/>
  <c r="BK118" i="3"/>
  <c r="BK117" i="3"/>
  <c r="J117" i="3" s="1"/>
  <c r="J96" i="3" s="1"/>
  <c r="BK121" i="4"/>
  <c r="BK120" i="4" s="1"/>
  <c r="J120" i="4" s="1"/>
  <c r="J97" i="4" s="1"/>
  <c r="BK125" i="2"/>
  <c r="P191" i="2"/>
  <c r="BK218" i="2"/>
  <c r="BK240" i="2"/>
  <c r="J240" i="2" s="1"/>
  <c r="J102" i="2" s="1"/>
  <c r="BK254" i="2"/>
  <c r="J254" i="2"/>
  <c r="J103" i="2" s="1"/>
  <c r="T118" i="3"/>
  <c r="T117" i="3" s="1"/>
  <c r="T125" i="2"/>
  <c r="R191" i="2"/>
  <c r="R218" i="2"/>
  <c r="R217" i="2"/>
  <c r="T240" i="2"/>
  <c r="T254" i="2"/>
  <c r="P118" i="3"/>
  <c r="P117" i="3"/>
  <c r="AU96" i="1" s="1"/>
  <c r="R121" i="4"/>
  <c r="R120" i="4" s="1"/>
  <c r="T121" i="4"/>
  <c r="T120" i="4" s="1"/>
  <c r="P129" i="4"/>
  <c r="T129" i="4"/>
  <c r="BK120" i="5"/>
  <c r="J120" i="5" s="1"/>
  <c r="J98" i="5" s="1"/>
  <c r="R120" i="5"/>
  <c r="R119" i="5"/>
  <c r="R118" i="5" s="1"/>
  <c r="P125" i="2"/>
  <c r="P124" i="2" s="1"/>
  <c r="BK191" i="2"/>
  <c r="J191" i="2" s="1"/>
  <c r="J99" i="2" s="1"/>
  <c r="T218" i="2"/>
  <c r="T217" i="2"/>
  <c r="P240" i="2"/>
  <c r="P254" i="2"/>
  <c r="R118" i="3"/>
  <c r="R117" i="3"/>
  <c r="P121" i="4"/>
  <c r="P120" i="4" s="1"/>
  <c r="P119" i="4" s="1"/>
  <c r="AU97" i="1" s="1"/>
  <c r="BK129" i="4"/>
  <c r="J129" i="4"/>
  <c r="J99" i="4" s="1"/>
  <c r="R129" i="4"/>
  <c r="P120" i="5"/>
  <c r="P119" i="5"/>
  <c r="P118" i="5" s="1"/>
  <c r="AU98" i="1" s="1"/>
  <c r="T120" i="5"/>
  <c r="T119" i="5"/>
  <c r="T118" i="5" s="1"/>
  <c r="J91" i="2"/>
  <c r="F120" i="2"/>
  <c r="BE133" i="2"/>
  <c r="BE177" i="2"/>
  <c r="BE179" i="2"/>
  <c r="BE183" i="2"/>
  <c r="BE186" i="2"/>
  <c r="BE189" i="2"/>
  <c r="BE194" i="2"/>
  <c r="BE206" i="2"/>
  <c r="BE209" i="2"/>
  <c r="BE259" i="2"/>
  <c r="BE270" i="2"/>
  <c r="BE276" i="2"/>
  <c r="BE283" i="2"/>
  <c r="J91" i="3"/>
  <c r="F114" i="3"/>
  <c r="BE124" i="3"/>
  <c r="BE126" i="3"/>
  <c r="BE128" i="3"/>
  <c r="E113" i="2"/>
  <c r="F119" i="2"/>
  <c r="BE139" i="2"/>
  <c r="BE142" i="2"/>
  <c r="BE147" i="2"/>
  <c r="BE150" i="2"/>
  <c r="BE162" i="2"/>
  <c r="BE175" i="2"/>
  <c r="BE181" i="2"/>
  <c r="BE192" i="2"/>
  <c r="BE203" i="2"/>
  <c r="BE224" i="2"/>
  <c r="BE232" i="2"/>
  <c r="BE235" i="2"/>
  <c r="BE241" i="2"/>
  <c r="BE246" i="2"/>
  <c r="BE248" i="2"/>
  <c r="BE251" i="2"/>
  <c r="BE255" i="2"/>
  <c r="BE265" i="2"/>
  <c r="J89" i="3"/>
  <c r="J92" i="3"/>
  <c r="BE121" i="3"/>
  <c r="E85" i="4"/>
  <c r="F91" i="4"/>
  <c r="F92" i="4"/>
  <c r="J116" i="4"/>
  <c r="J92" i="2"/>
  <c r="BE168" i="2"/>
  <c r="BE170" i="2"/>
  <c r="BE200" i="2"/>
  <c r="BE213" i="2"/>
  <c r="BE262" i="2"/>
  <c r="BE285" i="2"/>
  <c r="BE288" i="2"/>
  <c r="BE290" i="2"/>
  <c r="BE293" i="2"/>
  <c r="E85" i="3"/>
  <c r="F91" i="3"/>
  <c r="BE119" i="3"/>
  <c r="J89" i="4"/>
  <c r="J91" i="4"/>
  <c r="BE125" i="4"/>
  <c r="BE127" i="4"/>
  <c r="BE133" i="4"/>
  <c r="BE141" i="4"/>
  <c r="BE143" i="4"/>
  <c r="J91" i="5"/>
  <c r="J92" i="5"/>
  <c r="J112" i="5"/>
  <c r="F115" i="5"/>
  <c r="BE121" i="5"/>
  <c r="BE124" i="5"/>
  <c r="J89" i="2"/>
  <c r="BE126" i="2"/>
  <c r="BE128" i="2"/>
  <c r="BE152" i="2"/>
  <c r="BE158" i="2"/>
  <c r="BE196" i="2"/>
  <c r="BE211" i="2"/>
  <c r="BE219" i="2"/>
  <c r="BE229" i="2"/>
  <c r="BE257" i="2"/>
  <c r="BE295" i="2"/>
  <c r="BE131" i="3"/>
  <c r="BE133" i="3"/>
  <c r="BE122" i="4"/>
  <c r="BE130" i="4"/>
  <c r="BE138" i="4"/>
  <c r="E85" i="5"/>
  <c r="F91" i="5"/>
  <c r="BE126" i="5"/>
  <c r="BE128" i="5"/>
  <c r="J34" i="2"/>
  <c r="AW95" i="1" s="1"/>
  <c r="F34" i="2"/>
  <c r="BA95" i="1" s="1"/>
  <c r="F35" i="2"/>
  <c r="BB95" i="1" s="1"/>
  <c r="F37" i="5"/>
  <c r="BD98" i="1"/>
  <c r="F36" i="3"/>
  <c r="BC96" i="1"/>
  <c r="F34" i="4"/>
  <c r="BA97" i="1"/>
  <c r="F36" i="5"/>
  <c r="BC98" i="1"/>
  <c r="J34" i="3"/>
  <c r="AW96" i="1"/>
  <c r="F37" i="3"/>
  <c r="BD96" i="1"/>
  <c r="J34" i="4"/>
  <c r="AW97" i="1"/>
  <c r="F35" i="4"/>
  <c r="BB97" i="1"/>
  <c r="F34" i="5"/>
  <c r="BA98" i="1"/>
  <c r="F34" i="3"/>
  <c r="BA96" i="1"/>
  <c r="F37" i="4"/>
  <c r="BD97" i="1"/>
  <c r="F35" i="3"/>
  <c r="BB96" i="1"/>
  <c r="F37" i="2"/>
  <c r="BD95" i="1" s="1"/>
  <c r="F36" i="4"/>
  <c r="BC97" i="1"/>
  <c r="F35" i="5"/>
  <c r="BB98" i="1" s="1"/>
  <c r="F36" i="2"/>
  <c r="BC95" i="1" s="1"/>
  <c r="J34" i="5"/>
  <c r="AW98" i="1" s="1"/>
  <c r="T124" i="2" l="1"/>
  <c r="R119" i="4"/>
  <c r="BK124" i="2"/>
  <c r="P217" i="2"/>
  <c r="P123" i="2" s="1"/>
  <c r="AU95" i="1" s="1"/>
  <c r="AU94" i="1" s="1"/>
  <c r="T123" i="2"/>
  <c r="R124" i="2"/>
  <c r="R123" i="2" s="1"/>
  <c r="T119" i="4"/>
  <c r="BK217" i="2"/>
  <c r="J217" i="2" s="1"/>
  <c r="J100" i="2" s="1"/>
  <c r="J118" i="3"/>
  <c r="J97" i="3"/>
  <c r="J125" i="2"/>
  <c r="J98" i="2"/>
  <c r="J218" i="2"/>
  <c r="J101" i="2"/>
  <c r="BK119" i="4"/>
  <c r="J119" i="4"/>
  <c r="J96" i="4" s="1"/>
  <c r="J121" i="4"/>
  <c r="J98" i="4"/>
  <c r="BK119" i="5"/>
  <c r="J119" i="5" s="1"/>
  <c r="J97" i="5" s="1"/>
  <c r="J30" i="3"/>
  <c r="AG96" i="1" s="1"/>
  <c r="F33" i="3"/>
  <c r="AZ96" i="1" s="1"/>
  <c r="J33" i="2"/>
  <c r="AV95" i="1" s="1"/>
  <c r="AT95" i="1" s="1"/>
  <c r="F33" i="2"/>
  <c r="AZ95" i="1" s="1"/>
  <c r="BC94" i="1"/>
  <c r="W32" i="1" s="1"/>
  <c r="BD94" i="1"/>
  <c r="W33" i="1" s="1"/>
  <c r="J33" i="4"/>
  <c r="AV97" i="1" s="1"/>
  <c r="AT97" i="1" s="1"/>
  <c r="BB94" i="1"/>
  <c r="W31" i="1" s="1"/>
  <c r="F33" i="4"/>
  <c r="AZ97" i="1"/>
  <c r="BA94" i="1"/>
  <c r="W30" i="1" s="1"/>
  <c r="J33" i="5"/>
  <c r="AV98" i="1" s="1"/>
  <c r="AT98" i="1" s="1"/>
  <c r="J33" i="3"/>
  <c r="AV96" i="1" s="1"/>
  <c r="AT96" i="1" s="1"/>
  <c r="F33" i="5"/>
  <c r="AZ98" i="1"/>
  <c r="BK123" i="2" l="1"/>
  <c r="J123" i="2" s="1"/>
  <c r="J30" i="2" s="1"/>
  <c r="AG95" i="1" s="1"/>
  <c r="AN95" i="1" s="1"/>
  <c r="J39" i="3"/>
  <c r="J124" i="2"/>
  <c r="J97" i="2" s="1"/>
  <c r="BK118" i="5"/>
  <c r="J118" i="5"/>
  <c r="J96" i="5" s="1"/>
  <c r="AN96" i="1"/>
  <c r="AX94" i="1"/>
  <c r="AZ94" i="1"/>
  <c r="W29" i="1" s="1"/>
  <c r="AY94" i="1"/>
  <c r="AW94" i="1"/>
  <c r="AK30" i="1" s="1"/>
  <c r="J30" i="4"/>
  <c r="AG97" i="1"/>
  <c r="AN97" i="1"/>
  <c r="J96" i="2" l="1"/>
  <c r="J39" i="2"/>
  <c r="J39" i="4"/>
  <c r="AV94" i="1"/>
  <c r="AK29" i="1" s="1"/>
  <c r="J30" i="5"/>
  <c r="AG98" i="1"/>
  <c r="AN98" i="1"/>
  <c r="J39" i="5" l="1"/>
  <c r="AT94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<sst xmlns="http://schemas.openxmlformats.org/spreadsheetml/2006/main" count="2561" uniqueCount="515">
  <si>
    <t>Export Komplet</t>
  </si>
  <si>
    <t/>
  </si>
  <si>
    <t>2.0</t>
  </si>
  <si>
    <t>ZAMOK</t>
  </si>
  <si>
    <t>False</t>
  </si>
  <si>
    <t>{f831da67-dae9-417e-8f91-72dbe683e643}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</si>
  <si>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</si>
  <si>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</si>
  <si>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</si>
  <si>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</si>
  <si>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</si>
  <si>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</si>
  <si>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</si>
  <si>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</si>
  <si>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2020_A42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</si>
  <si>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</si>
  <si>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</si>
  <si>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staničních kolejí v žst. Kunovice</t>
  </si>
  <si>
    <t>KSO:</t>
  </si>
  <si>
    <t>CC-CZ:</t>
  </si>
  <si>
    <t>Místo:</t>
  </si>
  <si>
    <t>TO Kunovice</t>
  </si>
  <si>
    <t>Datum: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</si>
  <si>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</si>
  <si>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</si>
  <si>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</si>
  <si>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</si>
  <si>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</si>
  <si>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</si>
  <si>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</si>
  <si>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</si>
  <si>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</si>
  <si>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</si>
  <si>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</si>
  <si>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</si>
  <si>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</si>
  <si>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</si>
  <si>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</si>
  <si>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</si>
  <si>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</si>
  <si>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</si>
  <si>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</si>
  <si>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</si>
  <si>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</si>
  <si>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</si>
  <si>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</si>
  <si>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</si>
  <si>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</si>
  <si>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</si>
  <si>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</si>
  <si>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</si>
  <si>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</si>
  <si>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</si>
  <si>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</si>
  <si>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</si>
  <si>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</si>
  <si>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</si>
  <si>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</si>
  <si>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</si>
  <si>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</si>
  <si>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</si>
  <si>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</si>
  <si>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</si>
  <si>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</si>
  <si>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</si>
  <si>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</si>
  <si>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</si>
  <si>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</si>
  <si>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</si>
  <si>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</si>
  <si>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</si>
  <si>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</si>
  <si>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</si>
  <si>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</si>
  <si>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</si>
  <si>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</si>
  <si>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</si>
  <si>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</si>
  <si>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</si>
  <si>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</si>
  <si>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Kolej č.1</t>
  </si>
  <si>
    <t>STA</t>
  </si>
  <si>
    <t>1</t>
  </si>
  <si>
    <t>{043067e0-13c1-4460-81df-acb788f70168}</t>
  </si>
  <si>
    <t>2</t>
  </si>
  <si>
    <t>VON</t>
  </si>
  <si>
    <t>vedlejší a ostatní náklady</t>
  </si>
  <si>
    <t>{1e7613cb-65d4-418f-8bd6-3f8444d10416}</t>
  </si>
  <si>
    <t>SO 02</t>
  </si>
  <si>
    <t>Odstranění zbytného nástupiště mezi kolejí č. 1 a č. 2</t>
  </si>
  <si>
    <t>{914deff2-4a46-449f-bf2f-ef7516067f47}</t>
  </si>
  <si>
    <t>SO 03</t>
  </si>
  <si>
    <t>kolej č.5</t>
  </si>
  <si>
    <t>{41805858-8f88-4c71-974a-b0494ea23a8c}</t>
  </si>
  <si>
    <t>KRYCÍ LIST SOUPISU PRACÍ</t>
  </si>
  <si>
    <t>Objekt:</t>
  </si>
  <si>
    <t>SO 01 - Kolej č.1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</si>
  <si>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</si>
  <si>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</si>
  <si>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</si>
  <si>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</si>
  <si>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</si>
  <si>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</si>
  <si>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celá stavba</t>
  </si>
  <si>
    <t xml:space="preserve">    gpk - úprava GPK</t>
  </si>
  <si>
    <t>M - M</t>
  </si>
  <si>
    <t xml:space="preserve">    M-Z - Material - Zhotovitel</t>
  </si>
  <si>
    <t xml:space="preserve">    M-ST - Materiál – dodávka SPRÁVY ŽELEZNIC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</si>
  <si>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</si>
  <si>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</si>
  <si>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</si>
  <si>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</si>
  <si>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</si>
  <si>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</si>
  <si>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</si>
  <si>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</si>
  <si>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</si>
  <si>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</si>
  <si>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</si>
  <si>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</si>
  <si>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</si>
  <si>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</si>
  <si>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</si>
  <si>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</si>
  <si>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</si>
  <si>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</si>
  <si>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celá stavba</t>
  </si>
  <si>
    <t>K</t>
  </si>
  <si>
    <t>5902005010</t>
  </si>
  <si>
    <t>Operativní odstranění závad na železničním spodku nebo svršku</t>
  </si>
  <si>
    <t>hod</t>
  </si>
  <si>
    <t>Sborník UOŽI 01 2020</t>
  </si>
  <si>
    <t>4</t>
  </si>
  <si>
    <t>-1648232294</t>
  </si>
  <si>
    <t>PP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</si>
  <si>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</si>
  <si>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5905020020</t>
  </si>
  <si>
    <t>Oprava stezky strojně s odstraněním drnu a nánosu přes 10 cm do 20 cm</t>
  </si>
  <si>
    <t>m2</t>
  </si>
  <si>
    <t>-1652859122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</si>
  <si>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</si>
  <si>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VV</t>
  </si>
  <si>
    <t>630</t>
  </si>
  <si>
    <t>286</t>
  </si>
  <si>
    <t>Součet</t>
  </si>
  <si>
    <t>3</t>
  </si>
  <si>
    <t>5905023030</t>
  </si>
  <si>
    <t>Úprava povrchu stezky rozprostřením štěrkodrtě přes 5 do 10 cm</t>
  </si>
  <si>
    <t>287362051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</si>
  <si>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</si>
  <si>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630 *1,2</t>
  </si>
  <si>
    <t>296*1,2</t>
  </si>
  <si>
    <t>107*1,2</t>
  </si>
  <si>
    <t>5905025110</t>
  </si>
  <si>
    <t>Doplnění stezky štěrkodrtí souvislé</t>
  </si>
  <si>
    <t>m3</t>
  </si>
  <si>
    <t>433122331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</si>
  <si>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</si>
  <si>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1239,6*0,075</t>
  </si>
  <si>
    <t>45</t>
  </si>
  <si>
    <t>5905055010</t>
  </si>
  <si>
    <t>Odstranění stávajícího kolejového lože odtěžením v koleji</t>
  </si>
  <si>
    <t>-1076361496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</si>
  <si>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</si>
  <si>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(1,409+0,09-0,01-(0,3*0,4))*175</t>
  </si>
  <si>
    <t>(1,409+0,09-0,01)*483</t>
  </si>
  <si>
    <t>5907050120</t>
  </si>
  <si>
    <t>Dělení kolejnic kyslíkem tv. S49</t>
  </si>
  <si>
    <t>kus</t>
  </si>
  <si>
    <t>-720980264</t>
  </si>
  <si>
    <t>Dělení kolejnic kyslíkem tv. S49. Poznámka: 1. V cenách jsou započteny náklady na manipulaci, podložení, označení a provedení řezu kolejnice.</t>
  </si>
  <si>
    <t>P</t>
  </si>
  <si>
    <t>Poznámka k položce:_x000D_
Řez=kus</t>
  </si>
  <si>
    <t>6</t>
  </si>
  <si>
    <t>5906140070</t>
  </si>
  <si>
    <t>Demontáž kolejového roštu koleje v ose koleje pražce dřevěné tv. S49 rozdělení "c"</t>
  </si>
  <si>
    <t>km</t>
  </si>
  <si>
    <t>558049100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</si>
  <si>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</si>
  <si>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8</t>
  </si>
  <si>
    <t>5915010020</t>
  </si>
  <si>
    <t>Těžení zeminy nebo horniny železničního spodku II. třídy</t>
  </si>
  <si>
    <t>1670807686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</si>
  <si>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</si>
  <si>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0,08*423+175*0,04</t>
  </si>
  <si>
    <t>3,7*175*0,30</t>
  </si>
  <si>
    <t>4*423*0,30</t>
  </si>
  <si>
    <t>42</t>
  </si>
  <si>
    <t>5908056010</t>
  </si>
  <si>
    <t>Příplatek za kompletaci na úložišti ŽS4</t>
  </si>
  <si>
    <t>-1227954021</t>
  </si>
  <si>
    <t>Příplatek za kompletaci na úložišti ŽS4. Poznámka: 1. V cenách jsou započteny i náklady na ošetření závitů antikorozním přípravkem, kompletaci nových nebo užitých součástí a případnou manipulaci.</t>
  </si>
  <si>
    <t>Poznámka k položce:_x000D_
šroub RS 1, matice M 24, podložka Fe6, svěrka ŽS4</t>
  </si>
  <si>
    <t>980*4</t>
  </si>
  <si>
    <t>48</t>
  </si>
  <si>
    <t>5914075010</t>
  </si>
  <si>
    <t>Zřízení konstrukční vrstvy pražcového podloží bez geomateriálu tl. 0,15 m</t>
  </si>
  <si>
    <t>523652880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</si>
  <si>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</si>
  <si>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Poznámka k položce:_x000D_
VL Ž4 typ 2</t>
  </si>
  <si>
    <t>3,7*175</t>
  </si>
  <si>
    <t>4*423</t>
  </si>
  <si>
    <t>50</t>
  </si>
  <si>
    <t>5915007020</t>
  </si>
  <si>
    <t>Zásyp jam nebo rýh sypaninou na železničním spodku se zhutněním</t>
  </si>
  <si>
    <t>2104093133</t>
  </si>
  <si>
    <t>Zásyp jam nebo rýh sypaninou na železničním spodku se zhutněním. Poznámka: 1. Ceny zásypu jam a rýh se zhutněním jsou určeny pro jakoukoliv míru zhutnění.</t>
  </si>
  <si>
    <t>46</t>
  </si>
  <si>
    <t>5905060010</t>
  </si>
  <si>
    <t>Zřízení nového kolejového lože v koleji</t>
  </si>
  <si>
    <t>903344734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</si>
  <si>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</si>
  <si>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(1,896-(0,25*0,25/2)+(0,3*0,3)-(0,075*0,2)-(0,3*0,55))*175</t>
  </si>
  <si>
    <t>(1,896-(0,25*0,25)+(0,3*0,3)-(0,075*0,4))*423</t>
  </si>
  <si>
    <t>10</t>
  </si>
  <si>
    <t>5906130390</t>
  </si>
  <si>
    <t>Montáž kolejového roštu v ose koleje pražce betonové vystrojené tv. S49 rozdělení "d"</t>
  </si>
  <si>
    <t>-1497834504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</si>
  <si>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</si>
  <si>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11</t>
  </si>
  <si>
    <t>5910015020</t>
  </si>
  <si>
    <t>Odtavovací stykové svařování mobilní svářečkou kolejnic nových délky do 150 m tv. S49</t>
  </si>
  <si>
    <t>svar</t>
  </si>
  <si>
    <t>-261542764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</si>
  <si>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</si>
  <si>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12</t>
  </si>
  <si>
    <t>5910020130</t>
  </si>
  <si>
    <t>Svařování kolejnic termitem plný předehřev standardní spára svar jednotlivý tv. S49</t>
  </si>
  <si>
    <t>-62236121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</si>
  <si>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</si>
  <si>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13</t>
  </si>
  <si>
    <t>5910035030</t>
  </si>
  <si>
    <t>Dosažení dovolené upínací teploty v BK prodloužením kolejnicového pásu v koleji tv. S49</t>
  </si>
  <si>
    <t>-1476133087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</si>
  <si>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</si>
  <si>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14</t>
  </si>
  <si>
    <t>5910040220</t>
  </si>
  <si>
    <t>Umožnění volné dilatace kolejnice bez demontáže nebo montáže upevňovadel s osazením a odstraněním kluzných podložek rozdělení pražců "d"</t>
  </si>
  <si>
    <t>m</t>
  </si>
  <si>
    <t>-636925600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</si>
  <si>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</si>
  <si>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</t>
  </si>
  <si>
    <t>5915030030</t>
  </si>
  <si>
    <t>Bourání drobných staveb železničního spodku - základ hydrantu</t>
  </si>
  <si>
    <t>-355695678</t>
  </si>
  <si>
    <t>Bourání drobných staveb železničního spodku kolejových vah. Poznámka: 1. V cenách jsou započteny náklady na vybourání zdiva, uložení na terén, naložení na dopravní prostředek a uložení na skládce. 2. V cenách nejsou obsaženy náklady na dopravu a skládkovné.</t>
  </si>
  <si>
    <t>1,5*2,5*0,8</t>
  </si>
  <si>
    <t>16</t>
  </si>
  <si>
    <t>5913067020</t>
  </si>
  <si>
    <t>Výměna betonové přejezdové konstrukce část vnitřní - montáž a demontáž staveništního přejezdu na 3. a 5. koleji. ( 2 x 4 metrů )</t>
  </si>
  <si>
    <t>-977322852</t>
  </si>
  <si>
    <t>Výměna betonové přejezdové konstrukce část vnitřní. Poznámka: 1. V cenách jsou započteny náklady na demontáž, výměnu a montáž. 2. V cenách nejsou obsaženy náklady na dodávku materiálu.</t>
  </si>
  <si>
    <t>gpk</t>
  </si>
  <si>
    <t>úprava GPK</t>
  </si>
  <si>
    <t>17</t>
  </si>
  <si>
    <t>5913035010</t>
  </si>
  <si>
    <t>Demontáž celopryžové přejezdové konstrukce málo zatížené v koleji část vnější a vnitřní bez závěrných zídek</t>
  </si>
  <si>
    <t>-2124954520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</si>
  <si>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</si>
  <si>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52</t>
  </si>
  <si>
    <t>5913025030</t>
  </si>
  <si>
    <t>Demontáž dílů přejezdu celopryžového v koleji náběhový klín</t>
  </si>
  <si>
    <t>-1873584534</t>
  </si>
  <si>
    <t>Demontáž dílů přejezdu celopryžového v koleji náběhový klín. Poznámka: 1. V cenách jsou započteny náklady na demontáž a naložení dílů na dopravní prostředek.</t>
  </si>
  <si>
    <t>18</t>
  </si>
  <si>
    <t>5909031020</t>
  </si>
  <si>
    <t>Úprava GPK koleje směrové a výškové uspořádání pražce betonové</t>
  </si>
  <si>
    <t>545362092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</si>
  <si>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</si>
  <si>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Kilometr koleje=km</t>
  </si>
  <si>
    <t>2*(0,601+0,030)</t>
  </si>
  <si>
    <t>19</t>
  </si>
  <si>
    <t>5909032020</t>
  </si>
  <si>
    <t>Přesná úprava GPK koleje směrové a výškové uspořádání pražce betonové</t>
  </si>
  <si>
    <t>133632094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</si>
  <si>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</si>
  <si>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20</t>
  </si>
  <si>
    <t>5909042010</t>
  </si>
  <si>
    <t>Přesná úprava GPK výhybky směrové a výškové uspořádání pražce dřevěné nebo ocelové</t>
  </si>
  <si>
    <t>283918325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</si>
  <si>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</si>
  <si>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Rozvinutá délka výhybky=m</t>
  </si>
  <si>
    <t>5905105030</t>
  </si>
  <si>
    <t>Doplnění KL kamenivem souvisle strojně v koleji</t>
  </si>
  <si>
    <t>-1141889812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</si>
  <si>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</si>
  <si>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2040,854/50*30</t>
  </si>
  <si>
    <t>22</t>
  </si>
  <si>
    <t>5913040010</t>
  </si>
  <si>
    <t>Montáž celopryžové přejezdové konstrukce málo zatížené v koleji část vnější a vnitřní bez závěrných zídek</t>
  </si>
  <si>
    <t>186970300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</si>
  <si>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</si>
  <si>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51</t>
  </si>
  <si>
    <t>5913030030</t>
  </si>
  <si>
    <t>Montáž dílů přejezdu celopryžového v koleji náběhový klín</t>
  </si>
  <si>
    <t>874199504</t>
  </si>
  <si>
    <t>Montáž dílů přejezdu celopryžového v koleji náběhový klín. Poznámka: 1. V cenách jsou započteny náklady na montáž dílů. 2. V cenách nejsou obsaženy náklady na dodávku materiálu.</t>
  </si>
  <si>
    <t>23</t>
  </si>
  <si>
    <t>5909030020</t>
  </si>
  <si>
    <t>Následná úprava GPK koleje směrové a výškové uspořádání pražce betonové</t>
  </si>
  <si>
    <t>1407756462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</si>
  <si>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</si>
  <si>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0,601+0,010</t>
  </si>
  <si>
    <t>M</t>
  </si>
  <si>
    <t>M-Z</t>
  </si>
  <si>
    <t>Material - Zhotovitel</t>
  </si>
  <si>
    <t>24</t>
  </si>
  <si>
    <t>5955101000</t>
  </si>
  <si>
    <t>Kamenivo drcené štěrk frakce 31,5/63 třídy BI</t>
  </si>
  <si>
    <t>t</t>
  </si>
  <si>
    <t>-322894784</t>
  </si>
  <si>
    <t>(1,896-(0,25*0,25/2)+(0,3*0,3)-(0,075*0,2)-(0,3*0,55))*175*1,9</t>
  </si>
  <si>
    <t>(1,896-0,25*0,25+0,3*0,3-0,075*0,4)*423*1,9</t>
  </si>
  <si>
    <t>25</t>
  </si>
  <si>
    <t>5955101020</t>
  </si>
  <si>
    <t>Kamenivo drcené štěrkodrť frakce 0/32</t>
  </si>
  <si>
    <t>-402110804</t>
  </si>
  <si>
    <t>175*3,7*0,15*1,8</t>
  </si>
  <si>
    <t>423*0,15*4*1,8</t>
  </si>
  <si>
    <t>43</t>
  </si>
  <si>
    <t>5955101025</t>
  </si>
  <si>
    <t>Kamenivo drcené drť frakce 4/8</t>
  </si>
  <si>
    <t>1039073170</t>
  </si>
  <si>
    <t>92,970/2*1,8</t>
  </si>
  <si>
    <t>44</t>
  </si>
  <si>
    <t>5955101030</t>
  </si>
  <si>
    <t>Kamenivo drcené drť frakce 8/16</t>
  </si>
  <si>
    <t>-1067227300</t>
  </si>
  <si>
    <t>26</t>
  </si>
  <si>
    <t>5964133005</t>
  </si>
  <si>
    <t>Geotextilie separační</t>
  </si>
  <si>
    <t>1168006832</t>
  </si>
  <si>
    <t>598*4</t>
  </si>
  <si>
    <t>M-ST</t>
  </si>
  <si>
    <t>Materiál – dodávka SPRÁVY ŽELEZNIC</t>
  </si>
  <si>
    <t>28</t>
  </si>
  <si>
    <t>5958128010</t>
  </si>
  <si>
    <t>Komplety ŽS 4 (šroub RS 1, matice M 24, podložka Fe6, svěrka ŽS4)– dodávka SPRÁVY ŽELEZNIC</t>
  </si>
  <si>
    <t>-39712019</t>
  </si>
  <si>
    <t>Komplety ŽS 4 (šroub RS 1, matice M 24, podložka Fe6, svěrka ŽS4)</t>
  </si>
  <si>
    <t>4*960</t>
  </si>
  <si>
    <t>4*20</t>
  </si>
  <si>
    <t>29</t>
  </si>
  <si>
    <t>5957104025</t>
  </si>
  <si>
    <t>Kolejnicové pásy třídy R260 tv. 49 E1 délky 75 metrů – dodávka SPRÁVY ŽELEZNIC</t>
  </si>
  <si>
    <t>-1565035326</t>
  </si>
  <si>
    <t>Kolejnicové pásy třídy R260 tv. 49 E1 délky 75 metrů</t>
  </si>
  <si>
    <t>30</t>
  </si>
  <si>
    <t>5958158005</t>
  </si>
  <si>
    <t>Podložka pryžová pod patu kolejnice S49  183/126/6 – dodávka SPRÁVY ŽELEZNIC</t>
  </si>
  <si>
    <t>1060055472</t>
  </si>
  <si>
    <t>Podložka pryžová pod patu kolejnice S49  183/126/6</t>
  </si>
  <si>
    <t>2*985</t>
  </si>
  <si>
    <t>31</t>
  </si>
  <si>
    <t>5956213040</t>
  </si>
  <si>
    <t>Pražec betonový příčný vystrojený  užitý SB6 – dodávka SPRÁVY ŽELEZNIC</t>
  </si>
  <si>
    <t>1821846597</t>
  </si>
  <si>
    <t>Pražec betonový příčný vystrojený  užitý SB6</t>
  </si>
  <si>
    <t>960</t>
  </si>
  <si>
    <t>OST</t>
  </si>
  <si>
    <t>Ostatní</t>
  </si>
  <si>
    <t>32</t>
  </si>
  <si>
    <t>7592005070</t>
  </si>
  <si>
    <t>Montáž počítacího bodu počítače náprav PZN 1</t>
  </si>
  <si>
    <t>512</t>
  </si>
  <si>
    <t>743795543</t>
  </si>
  <si>
    <t>Montáž počítacího bodu počítače náprav PZN 1 - uložení a připevnění na určené místo, seřízení polohy, přezkoušení</t>
  </si>
  <si>
    <t>33</t>
  </si>
  <si>
    <t>7592007070</t>
  </si>
  <si>
    <t>Demontáž počítacího bodu počítače náprav PZN 1</t>
  </si>
  <si>
    <t>2126086254</t>
  </si>
  <si>
    <t>34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</si>
  <si>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</si>
  <si>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</si>
  <si>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-268084196</t>
  </si>
  <si>
    <t>Doprava obousměrná (např. dodávek z vlastních zásob zhotovitele nebo objednatele nebo výzisku) mechanizací o nosnosti do 3,5 t elektrosoučástek, montážního materiálu, kameniva, písku, dlažebních kostek, suti, atd.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</si>
  <si>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kus stroje.</t>
  </si>
  <si>
    <t>56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</si>
  <si>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</si>
  <si>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</si>
  <si>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-1668305516</t>
  </si>
  <si>
    <t>Doprava obousměrná (např. dodávek z vlastních zásob zhotovitele nebo objednatele nebo výzisku) mechanizací o nosnosti do 3,5 t elektrosoučástek, montážního materiálu, kameniva, písku, dlažebních kostek, suti, atd.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</si>
  <si>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</si>
  <si>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</si>
  <si>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</si>
  <si>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-1769018430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</si>
  <si>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</si>
  <si>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</si>
  <si>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(958,762+(0,08*423+175*0,04)-3)*2</t>
  </si>
  <si>
    <t>36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</si>
  <si>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</si>
  <si>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</si>
  <si>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-1796101345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</si>
  <si>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</si>
  <si>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916*0,15*2</t>
  </si>
  <si>
    <t>(194,250+507,600)*2</t>
  </si>
  <si>
    <t>37</t>
  </si>
  <si>
    <t>9902100600</t>
  </si>
  <si>
    <t>Doprava obousměrná (např. dodávek z vlastních zásob zhotovitele nebo objednatele nebo výzisku) mechanizací o nosnosti přes 3,5 t sypanin (kameniva) do 80 km</t>
  </si>
  <si>
    <t>-1248920887</t>
  </si>
  <si>
    <t>Doprava obousměrná (např. dodávek z vlastních zásob zhotovitele nebo objednatele nebo výzisku)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</si>
  <si>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2111,910</t>
  </si>
  <si>
    <t>83,673+83,673</t>
  </si>
  <si>
    <t>631,665</t>
  </si>
  <si>
    <t>49</t>
  </si>
  <si>
    <t>9902900200</t>
  </si>
  <si>
    <t>Naložení objemnějšího kusového materiálu, vybouraných hmot</t>
  </si>
  <si>
    <t>-1111018367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</si>
  <si>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</si>
  <si>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38</t>
  </si>
  <si>
    <t>9902200600</t>
  </si>
  <si>
    <t>Doprava obousměrná mechanizací o nosnosti přes 3,5 t objemnějšího kusového materiálu do 80 km - dovoz vyzískaných betonových pražců</t>
  </si>
  <si>
    <t>-1812214163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</si>
  <si>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</si>
  <si>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39</t>
  </si>
  <si>
    <t>9903200200</t>
  </si>
  <si>
    <t>Přeprava mechanizace na místo prováděných prací o hmotnosti přes 12 t do 200 km</t>
  </si>
  <si>
    <t>-933417970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</si>
  <si>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</si>
  <si>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40</t>
  </si>
  <si>
    <t>9909000100</t>
  </si>
  <si>
    <t>Poplatek za uložení suti nebo hmot na oficiální skládku</t>
  </si>
  <si>
    <t>-292634819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</si>
  <si>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</si>
  <si>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1546,5</t>
  </si>
  <si>
    <t>55</t>
  </si>
  <si>
    <t>9909000200</t>
  </si>
  <si>
    <t>Poplatek za uložení nebezpečného odpadu na oficiální skládku</t>
  </si>
  <si>
    <t>548468533</t>
  </si>
  <si>
    <t>Poplatek za uložení nebezpečného odpadu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</si>
  <si>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54</t>
  </si>
  <si>
    <t>9909000500</t>
  </si>
  <si>
    <t>Poplatek uložení odpadu betonových prefabrikátů</t>
  </si>
  <si>
    <t>177216532</t>
  </si>
  <si>
    <t>Poplatek uložení odpadu betonových prefabrikátů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</si>
  <si>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VON - vedlejší a ostatní náklady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</si>
  <si>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</si>
  <si>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</si>
  <si>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</si>
  <si>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</si>
  <si>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</si>
  <si>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334999264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</si>
  <si>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</si>
  <si>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022121001</t>
  </si>
  <si>
    <t>Geodetické práce Diagnostika technické infrastruktury Vytýčení trasy inženýrských sítí</t>
  </si>
  <si>
    <t>%</t>
  </si>
  <si>
    <t>1550982425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</si>
  <si>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</si>
  <si>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</t>
  </si>
  <si>
    <t>022111001</t>
  </si>
  <si>
    <t>Geodetické práce Kontrola PPK při směrové a výškové úpravě koleje zaměřením APK trať jednokolejná</t>
  </si>
  <si>
    <t>-793973196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</si>
  <si>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</si>
  <si>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023111011</t>
  </si>
  <si>
    <t>Projektové práce Technický projekt zajištění PPK bez optimalizace nivelety/osy koleje trať jednokolejná zajištění PPK</t>
  </si>
  <si>
    <t>-1291198458</t>
  </si>
  <si>
    <t>Projektové práce Technický projekt zajištění PPK bez optimalizace nivelety/osy koleje trať jednokolejná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</si>
  <si>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</si>
  <si>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</si>
  <si>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878998355</t>
  </si>
  <si>
    <t>Poznámka k položce:_x000D_
Základna pro výpočet - ZRN</t>
  </si>
  <si>
    <t>033131001</t>
  </si>
  <si>
    <t>Provozní vlivy Organizační zajištění prací při zřizování a udržování BK kolejí a výhybek</t>
  </si>
  <si>
    <t>174910116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</si>
  <si>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</si>
  <si>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7</t>
  </si>
  <si>
    <t>034111001</t>
  </si>
  <si>
    <t>Další náklady na pracovníky Zákonné příplatky ke mzdě za práci o sobotách, nedělích a státem uznaných svátcích</t>
  </si>
  <si>
    <t>Kč/hod</t>
  </si>
  <si>
    <t>-544893671</t>
  </si>
  <si>
    <t>Poznámka k položce:_x000D_
ocení se dle platné legislativy</t>
  </si>
  <si>
    <t>SO 02 - Odstranění zbytného nástupiště mezi kolejí č. 1 a č. 2</t>
  </si>
  <si>
    <t xml:space="preserve">    5 - Komunikace pozemní</t>
  </si>
  <si>
    <t>Komunikace pozemní</t>
  </si>
  <si>
    <t>5913240010</t>
  </si>
  <si>
    <t>Odstranění AB komunikace odtěžením nebo frézováním hloubky do 10 cm</t>
  </si>
  <si>
    <t>114724558</t>
  </si>
  <si>
    <t>Odstranění AB komunikace odtěžením nebo frézováním hloubky do 10 cm. Poznámka: 1. V cenách jsou započteny náklady na odtěžení nebo frézování a naložení výzisku na dopravní prostředek.</t>
  </si>
  <si>
    <t>107*0,8</t>
  </si>
  <si>
    <t>5914120040</t>
  </si>
  <si>
    <t>Demontáž nástupiště úrovňového Tischer oboustranného včetně podložek</t>
  </si>
  <si>
    <t>-1391267569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</si>
  <si>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</si>
  <si>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5914130020</t>
  </si>
  <si>
    <t>Montáž nástupiště úrovňového hrana Tischer</t>
  </si>
  <si>
    <t>-223701482</t>
  </si>
  <si>
    <t>Montáž nástupiště úrovňového hrana Tischer. Poznámka: 1. V cenách jsou započteny náklady na úpravu terénu, montáž a zásyp podle vzorového listu. 2. V cenách nejsou obsaženy náklady na dodávku materiálu.</t>
  </si>
  <si>
    <t>1536175465</t>
  </si>
  <si>
    <t>-710866601</t>
  </si>
  <si>
    <t>107*0,8*0,4*1,6</t>
  </si>
  <si>
    <t>9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</si>
  <si>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</si>
  <si>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</si>
  <si>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-1528262097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</si>
  <si>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</si>
  <si>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1101465548</t>
  </si>
  <si>
    <t>9909000600</t>
  </si>
  <si>
    <t>Poplatek za recyklaci odpadu asfaltová směs</t>
  </si>
  <si>
    <t>1208934222</t>
  </si>
  <si>
    <t>Poplatek za recyklaci odpadu (asfaltové směsi, kusový beton)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</si>
  <si>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107*0,8*0,05*2,1</t>
  </si>
  <si>
    <t>SO 03 - kolej č.5</t>
  </si>
  <si>
    <t>5907020035</t>
  </si>
  <si>
    <t>Souvislá výměna kolejnic stávající upevnění tv. S49 rozdělení "c"</t>
  </si>
  <si>
    <t>-1722229106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</si>
  <si>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</si>
  <si>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5910020030</t>
  </si>
  <si>
    <t>Svařování kolejnic termitem plný předehřev standardní spára svar sériový tv. S49</t>
  </si>
  <si>
    <t>133867349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</si>
  <si>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</si>
  <si>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-165965084</t>
  </si>
  <si>
    <t>5910040010</t>
  </si>
  <si>
    <t>Umožnění volné dilatace kolejnice demontáž upevňovadel bez osazení kluzných podložek rozdělení pražců "c"</t>
  </si>
  <si>
    <t>-419906526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</si>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</sst>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0" fillId="0" borderId="0" xfId="0"/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2" t="s">
        <v>14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1"/>
      <c r="AQ5" s="21"/>
      <c r="AR5" s="19"/>
      <c r="BE5" s="26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4" t="s">
        <v>17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1"/>
      <c r="AQ6" s="21"/>
      <c r="AR6" s="19"/>
      <c r="BE6" s="27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70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/>
      <c r="AO8" s="21"/>
      <c r="AP8" s="21"/>
      <c r="AQ8" s="21"/>
      <c r="AR8" s="19"/>
      <c r="BE8" s="27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0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7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7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0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28</v>
      </c>
      <c r="AO13" s="21"/>
      <c r="AP13" s="21"/>
      <c r="AQ13" s="21"/>
      <c r="AR13" s="19"/>
      <c r="BE13" s="270"/>
      <c r="BS13" s="16" t="s">
        <v>6</v>
      </c>
    </row>
    <row r="14" spans="1:74" ht="12.75">
      <c r="B14" s="20"/>
      <c r="C14" s="21"/>
      <c r="D14" s="21"/>
      <c r="E14" s="275" t="s">
        <v>28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7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0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7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70"/>
      <c r="BS17" s="16" t="s">
        <v>31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0"/>
      <c r="BS18" s="16" t="s">
        <v>6</v>
      </c>
    </row>
    <row r="19" spans="1:71" s="1" customFormat="1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7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70"/>
      <c r="BS20" s="16" t="s">
        <v>31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0"/>
    </row>
    <row r="22" spans="1:71" s="1" customFormat="1" ht="12" customHeight="1">
      <c r="B22" s="20"/>
      <c r="C22" s="21"/>
      <c r="D22" s="28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0"/>
    </row>
    <row r="23" spans="1:71" s="1" customFormat="1" ht="16.5" customHeight="1">
      <c r="B23" s="20"/>
      <c r="C23" s="21"/>
      <c r="D23" s="21"/>
      <c r="E23" s="277" t="s">
        <v>1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O23" s="21"/>
      <c r="AP23" s="21"/>
      <c r="AQ23" s="21"/>
      <c r="AR23" s="19"/>
      <c r="BE23" s="27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0"/>
    </row>
    <row r="26" spans="1:71" s="2" customFormat="1" ht="25.9" customHeight="1">
      <c r="A26" s="33"/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8">
        <f>ROUND(AG94,2)</f>
        <v>1652484</v>
      </c>
      <c r="AL26" s="279"/>
      <c r="AM26" s="279"/>
      <c r="AN26" s="279"/>
      <c r="AO26" s="279"/>
      <c r="AP26" s="35"/>
      <c r="AQ26" s="35"/>
      <c r="AR26" s="38"/>
      <c r="BE26" s="27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0" t="s">
        <v>35</v>
      </c>
      <c r="M28" s="280"/>
      <c r="N28" s="280"/>
      <c r="O28" s="280"/>
      <c r="P28" s="280"/>
      <c r="Q28" s="35"/>
      <c r="R28" s="35"/>
      <c r="S28" s="35"/>
      <c r="T28" s="35"/>
      <c r="U28" s="35"/>
      <c r="V28" s="35"/>
      <c r="W28" s="280" t="s">
        <v>36</v>
      </c>
      <c r="X28" s="280"/>
      <c r="Y28" s="280"/>
      <c r="Z28" s="280"/>
      <c r="AA28" s="280"/>
      <c r="AB28" s="280"/>
      <c r="AC28" s="280"/>
      <c r="AD28" s="280"/>
      <c r="AE28" s="280"/>
      <c r="AF28" s="35"/>
      <c r="AG28" s="35"/>
      <c r="AH28" s="35"/>
      <c r="AI28" s="35"/>
      <c r="AJ28" s="35"/>
      <c r="AK28" s="280" t="s">
        <v>37</v>
      </c>
      <c r="AL28" s="280"/>
      <c r="AM28" s="280"/>
      <c r="AN28" s="280"/>
      <c r="AO28" s="280"/>
      <c r="AP28" s="35"/>
      <c r="AQ28" s="35"/>
      <c r="AR28" s="38"/>
      <c r="BE28" s="270"/>
    </row>
    <row r="29" spans="1:71" s="3" customFormat="1" ht="14.45" customHeight="1">
      <c r="B29" s="39"/>
      <c r="C29" s="40"/>
      <c r="D29" s="28" t="s">
        <v>38</v>
      </c>
      <c r="E29" s="40"/>
      <c r="F29" s="28" t="s">
        <v>39</v>
      </c>
      <c r="G29" s="40"/>
      <c r="H29" s="40"/>
      <c r="I29" s="40"/>
      <c r="J29" s="40"/>
      <c r="K29" s="40"/>
      <c r="L29" s="264">
        <v>0.21</v>
      </c>
      <c r="M29" s="263"/>
      <c r="N29" s="263"/>
      <c r="O29" s="263"/>
      <c r="P29" s="263"/>
      <c r="Q29" s="40"/>
      <c r="R29" s="40"/>
      <c r="S29" s="40"/>
      <c r="T29" s="40"/>
      <c r="U29" s="40"/>
      <c r="V29" s="40"/>
      <c r="W29" s="262">
        <f>ROUND(AZ94, 2)</f>
        <v>1652484</v>
      </c>
      <c r="X29" s="263"/>
      <c r="Y29" s="263"/>
      <c r="Z29" s="263"/>
      <c r="AA29" s="263"/>
      <c r="AB29" s="263"/>
      <c r="AC29" s="263"/>
      <c r="AD29" s="263"/>
      <c r="AE29" s="263"/>
      <c r="AF29" s="40"/>
      <c r="AG29" s="40"/>
      <c r="AH29" s="40"/>
      <c r="AI29" s="40"/>
      <c r="AJ29" s="40"/>
      <c r="AK29" s="262">
        <f>ROUND(AV94, 2)</f>
        <v>347021.64</v>
      </c>
      <c r="AL29" s="263"/>
      <c r="AM29" s="263"/>
      <c r="AN29" s="263"/>
      <c r="AO29" s="263"/>
      <c r="AP29" s="40"/>
      <c r="AQ29" s="40"/>
      <c r="AR29" s="41"/>
      <c r="BE29" s="271"/>
    </row>
    <row r="30" spans="1:71" s="3" customFormat="1" ht="14.45" customHeight="1">
      <c r="B30" s="39"/>
      <c r="C30" s="40"/>
      <c r="D30" s="40"/>
      <c r="E30" s="40"/>
      <c r="F30" s="28" t="s">
        <v>40</v>
      </c>
      <c r="G30" s="40"/>
      <c r="H30" s="40"/>
      <c r="I30" s="40"/>
      <c r="J30" s="40"/>
      <c r="K30" s="40"/>
      <c r="L30" s="264">
        <v>0.15</v>
      </c>
      <c r="M30" s="263"/>
      <c r="N30" s="263"/>
      <c r="O30" s="263"/>
      <c r="P30" s="263"/>
      <c r="Q30" s="40"/>
      <c r="R30" s="40"/>
      <c r="S30" s="40"/>
      <c r="T30" s="40"/>
      <c r="U30" s="40"/>
      <c r="V30" s="40"/>
      <c r="W30" s="262">
        <f>ROUND(BA94, 2)</f>
        <v>0</v>
      </c>
      <c r="X30" s="263"/>
      <c r="Y30" s="263"/>
      <c r="Z30" s="263"/>
      <c r="AA30" s="263"/>
      <c r="AB30" s="263"/>
      <c r="AC30" s="263"/>
      <c r="AD30" s="263"/>
      <c r="AE30" s="263"/>
      <c r="AF30" s="40"/>
      <c r="AG30" s="40"/>
      <c r="AH30" s="40"/>
      <c r="AI30" s="40"/>
      <c r="AJ30" s="40"/>
      <c r="AK30" s="262">
        <f>ROUND(AW94, 2)</f>
        <v>0</v>
      </c>
      <c r="AL30" s="263"/>
      <c r="AM30" s="263"/>
      <c r="AN30" s="263"/>
      <c r="AO30" s="263"/>
      <c r="AP30" s="40"/>
      <c r="AQ30" s="40"/>
      <c r="AR30" s="41"/>
      <c r="BE30" s="271"/>
    </row>
    <row r="31" spans="1:71" s="3" customFormat="1" ht="14.45" hidden="1" customHeight="1">
      <c r="B31" s="39"/>
      <c r="C31" s="40"/>
      <c r="D31" s="40"/>
      <c r="E31" s="40"/>
      <c r="F31" s="28" t="s">
        <v>41</v>
      </c>
      <c r="G31" s="40"/>
      <c r="H31" s="40"/>
      <c r="I31" s="40"/>
      <c r="J31" s="40"/>
      <c r="K31" s="40"/>
      <c r="L31" s="264">
        <v>0.21</v>
      </c>
      <c r="M31" s="263"/>
      <c r="N31" s="263"/>
      <c r="O31" s="263"/>
      <c r="P31" s="263"/>
      <c r="Q31" s="40"/>
      <c r="R31" s="40"/>
      <c r="S31" s="40"/>
      <c r="T31" s="40"/>
      <c r="U31" s="40"/>
      <c r="V31" s="40"/>
      <c r="W31" s="262">
        <f>ROUND(BB94, 2)</f>
        <v>0</v>
      </c>
      <c r="X31" s="263"/>
      <c r="Y31" s="263"/>
      <c r="Z31" s="263"/>
      <c r="AA31" s="263"/>
      <c r="AB31" s="263"/>
      <c r="AC31" s="263"/>
      <c r="AD31" s="263"/>
      <c r="AE31" s="263"/>
      <c r="AF31" s="40"/>
      <c r="AG31" s="40"/>
      <c r="AH31" s="40"/>
      <c r="AI31" s="40"/>
      <c r="AJ31" s="40"/>
      <c r="AK31" s="262">
        <v>0</v>
      </c>
      <c r="AL31" s="263"/>
      <c r="AM31" s="263"/>
      <c r="AN31" s="263"/>
      <c r="AO31" s="263"/>
      <c r="AP31" s="40"/>
      <c r="AQ31" s="40"/>
      <c r="AR31" s="41"/>
      <c r="BE31" s="271"/>
    </row>
    <row r="32" spans="1:71" s="3" customFormat="1" ht="14.45" hidden="1" customHeight="1">
      <c r="B32" s="39"/>
      <c r="C32" s="40"/>
      <c r="D32" s="40"/>
      <c r="E32" s="40"/>
      <c r="F32" s="28" t="s">
        <v>42</v>
      </c>
      <c r="G32" s="40"/>
      <c r="H32" s="40"/>
      <c r="I32" s="40"/>
      <c r="J32" s="40"/>
      <c r="K32" s="40"/>
      <c r="L32" s="264">
        <v>0.15</v>
      </c>
      <c r="M32" s="263"/>
      <c r="N32" s="263"/>
      <c r="O32" s="263"/>
      <c r="P32" s="263"/>
      <c r="Q32" s="40"/>
      <c r="R32" s="40"/>
      <c r="S32" s="40"/>
      <c r="T32" s="40"/>
      <c r="U32" s="40"/>
      <c r="V32" s="40"/>
      <c r="W32" s="262">
        <f>ROUND(BC94, 2)</f>
        <v>0</v>
      </c>
      <c r="X32" s="263"/>
      <c r="Y32" s="263"/>
      <c r="Z32" s="263"/>
      <c r="AA32" s="263"/>
      <c r="AB32" s="263"/>
      <c r="AC32" s="263"/>
      <c r="AD32" s="263"/>
      <c r="AE32" s="263"/>
      <c r="AF32" s="40"/>
      <c r="AG32" s="40"/>
      <c r="AH32" s="40"/>
      <c r="AI32" s="40"/>
      <c r="AJ32" s="40"/>
      <c r="AK32" s="262">
        <v>0</v>
      </c>
      <c r="AL32" s="263"/>
      <c r="AM32" s="263"/>
      <c r="AN32" s="263"/>
      <c r="AO32" s="263"/>
      <c r="AP32" s="40"/>
      <c r="AQ32" s="40"/>
      <c r="AR32" s="41"/>
      <c r="BE32" s="271"/>
    </row>
    <row r="33" spans="1:57" s="3" customFormat="1" ht="14.45" hidden="1" customHeight="1">
      <c r="B33" s="39"/>
      <c r="C33" s="40"/>
      <c r="D33" s="40"/>
      <c r="E33" s="40"/>
      <c r="F33" s="28" t="s">
        <v>43</v>
      </c>
      <c r="G33" s="40"/>
      <c r="H33" s="40"/>
      <c r="I33" s="40"/>
      <c r="J33" s="40"/>
      <c r="K33" s="40"/>
      <c r="L33" s="264">
        <v>0</v>
      </c>
      <c r="M33" s="263"/>
      <c r="N33" s="263"/>
      <c r="O33" s="263"/>
      <c r="P33" s="263"/>
      <c r="Q33" s="40"/>
      <c r="R33" s="40"/>
      <c r="S33" s="40"/>
      <c r="T33" s="40"/>
      <c r="U33" s="40"/>
      <c r="V33" s="40"/>
      <c r="W33" s="262">
        <f>ROUND(BD94, 2)</f>
        <v>0</v>
      </c>
      <c r="X33" s="263"/>
      <c r="Y33" s="263"/>
      <c r="Z33" s="263"/>
      <c r="AA33" s="263"/>
      <c r="AB33" s="263"/>
      <c r="AC33" s="263"/>
      <c r="AD33" s="263"/>
      <c r="AE33" s="263"/>
      <c r="AF33" s="40"/>
      <c r="AG33" s="40"/>
      <c r="AH33" s="40"/>
      <c r="AI33" s="40"/>
      <c r="AJ33" s="40"/>
      <c r="AK33" s="262">
        <v>0</v>
      </c>
      <c r="AL33" s="263"/>
      <c r="AM33" s="263"/>
      <c r="AN33" s="263"/>
      <c r="AO33" s="263"/>
      <c r="AP33" s="40"/>
      <c r="AQ33" s="40"/>
      <c r="AR33" s="41"/>
      <c r="BE33" s="27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0"/>
    </row>
    <row r="35" spans="1:57" s="2" customFormat="1" ht="25.9" customHeight="1">
      <c r="A35" s="33"/>
      <c r="B35" s="34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268" t="s">
        <v>46</v>
      </c>
      <c r="Y35" s="266"/>
      <c r="Z35" s="266"/>
      <c r="AA35" s="266"/>
      <c r="AB35" s="266"/>
      <c r="AC35" s="44"/>
      <c r="AD35" s="44"/>
      <c r="AE35" s="44"/>
      <c r="AF35" s="44"/>
      <c r="AG35" s="44"/>
      <c r="AH35" s="44"/>
      <c r="AI35" s="44"/>
      <c r="AJ35" s="44"/>
      <c r="AK35" s="265">
        <f>SUM(AK26:AK33)</f>
        <v>1999505.6400000001</v>
      </c>
      <c r="AL35" s="266"/>
      <c r="AM35" s="266"/>
      <c r="AN35" s="266"/>
      <c r="AO35" s="26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47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48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49</v>
      </c>
      <c r="AI60" s="37"/>
      <c r="AJ60" s="37"/>
      <c r="AK60" s="37"/>
      <c r="AL60" s="37"/>
      <c r="AM60" s="51" t="s">
        <v>50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51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52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49</v>
      </c>
      <c r="AI75" s="37"/>
      <c r="AJ75" s="37"/>
      <c r="AK75" s="37"/>
      <c r="AL75" s="37"/>
      <c r="AM75" s="51" t="s">
        <v>50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53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2020_A42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91" t="str">
        <f>K6</f>
        <v>Oprava staničních kolejí v žst. Kunovice</v>
      </c>
      <c r="M85" s="292"/>
      <c r="N85" s="292"/>
      <c r="O85" s="292"/>
      <c r="P85" s="292"/>
      <c r="Q85" s="292"/>
      <c r="R85" s="292"/>
      <c r="S85" s="292"/>
      <c r="T85" s="292"/>
      <c r="U85" s="292"/>
      <c r="V85" s="292"/>
      <c r="W85" s="292"/>
      <c r="X85" s="292"/>
      <c r="Y85" s="292"/>
      <c r="Z85" s="292"/>
      <c r="AA85" s="292"/>
      <c r="AB85" s="292"/>
      <c r="AC85" s="292"/>
      <c r="AD85" s="292"/>
      <c r="AE85" s="292"/>
      <c r="AF85" s="292"/>
      <c r="AG85" s="292"/>
      <c r="AH85" s="292"/>
      <c r="AI85" s="292"/>
      <c r="AJ85" s="292"/>
      <c r="AK85" s="292"/>
      <c r="AL85" s="292"/>
      <c r="AM85" s="292"/>
      <c r="AN85" s="292"/>
      <c r="AO85" s="29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TO Kunovice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93" t="str">
        <f>IF(AN8= "","",AN8)</f>
        <v/>
      </c>
      <c r="AN87" s="293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94" t="str">
        <f>IF(E17="","",E17)</f>
        <v xml:space="preserve"> </v>
      </c>
      <c r="AN89" s="295"/>
      <c r="AO89" s="295"/>
      <c r="AP89" s="295"/>
      <c r="AQ89" s="35"/>
      <c r="AR89" s="38"/>
      <c r="AS89" s="296" t="s">
        <v>54</v>
      </c>
      <c r="AT89" s="297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25.7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32</v>
      </c>
      <c r="AJ90" s="35"/>
      <c r="AK90" s="35"/>
      <c r="AL90" s="35"/>
      <c r="AM90" s="294" t="str">
        <f>IF(E20="","",E20)</f>
        <v>Správa železnic, státní organizace</v>
      </c>
      <c r="AN90" s="295"/>
      <c r="AO90" s="295"/>
      <c r="AP90" s="295"/>
      <c r="AQ90" s="35"/>
      <c r="AR90" s="38"/>
      <c r="AS90" s="298"/>
      <c r="AT90" s="299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300"/>
      <c r="AT91" s="301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86" t="s">
        <v>55</v>
      </c>
      <c r="D92" s="287"/>
      <c r="E92" s="287"/>
      <c r="F92" s="287"/>
      <c r="G92" s="287"/>
      <c r="H92" s="72"/>
      <c r="I92" s="289" t="s">
        <v>56</v>
      </c>
      <c r="J92" s="287"/>
      <c r="K92" s="287"/>
      <c r="L92" s="287"/>
      <c r="M92" s="287"/>
      <c r="N92" s="287"/>
      <c r="O92" s="287"/>
      <c r="P92" s="287"/>
      <c r="Q92" s="287"/>
      <c r="R92" s="287"/>
      <c r="S92" s="287"/>
      <c r="T92" s="287"/>
      <c r="U92" s="287"/>
      <c r="V92" s="287"/>
      <c r="W92" s="287"/>
      <c r="X92" s="287"/>
      <c r="Y92" s="287"/>
      <c r="Z92" s="287"/>
      <c r="AA92" s="287"/>
      <c r="AB92" s="287"/>
      <c r="AC92" s="287"/>
      <c r="AD92" s="287"/>
      <c r="AE92" s="287"/>
      <c r="AF92" s="287"/>
      <c r="AG92" s="288" t="s">
        <v>57</v>
      </c>
      <c r="AH92" s="287"/>
      <c r="AI92" s="287"/>
      <c r="AJ92" s="287"/>
      <c r="AK92" s="287"/>
      <c r="AL92" s="287"/>
      <c r="AM92" s="287"/>
      <c r="AN92" s="289" t="s">
        <v>58</v>
      </c>
      <c r="AO92" s="287"/>
      <c r="AP92" s="290"/>
      <c r="AQ92" s="73" t="s">
        <v>59</v>
      </c>
      <c r="AR92" s="38"/>
      <c r="AS92" s="74" t="s">
        <v>60</v>
      </c>
      <c r="AT92" s="75" t="s">
        <v>61</v>
      </c>
      <c r="AU92" s="75" t="s">
        <v>62</v>
      </c>
      <c r="AV92" s="75" t="s">
        <v>63</v>
      </c>
      <c r="AW92" s="75" t="s">
        <v>64</v>
      </c>
      <c r="AX92" s="75" t="s">
        <v>65</v>
      </c>
      <c r="AY92" s="75" t="s">
        <v>66</v>
      </c>
      <c r="AZ92" s="75" t="s">
        <v>67</v>
      </c>
      <c r="BA92" s="75" t="s">
        <v>68</v>
      </c>
      <c r="BB92" s="75" t="s">
        <v>69</v>
      </c>
      <c r="BC92" s="75" t="s">
        <v>70</v>
      </c>
      <c r="BD92" s="76" t="s">
        <v>71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72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4">
        <f>ROUND(SUM(AG95:AG98),2)</f>
        <v>1652484</v>
      </c>
      <c r="AH94" s="284"/>
      <c r="AI94" s="284"/>
      <c r="AJ94" s="284"/>
      <c r="AK94" s="284"/>
      <c r="AL94" s="284"/>
      <c r="AM94" s="284"/>
      <c r="AN94" s="285">
        <f>SUM(AG94,AT94)</f>
        <v>1999505.6400000001</v>
      </c>
      <c r="AO94" s="285"/>
      <c r="AP94" s="285"/>
      <c r="AQ94" s="84" t="s">
        <v>1</v>
      </c>
      <c r="AR94" s="85"/>
      <c r="AS94" s="86">
        <f>ROUND(SUM(AS95:AS98),2)</f>
        <v>0</v>
      </c>
      <c r="AT94" s="87">
        <f>ROUND(SUM(AV94:AW94),2)</f>
        <v>347021.64</v>
      </c>
      <c r="AU94" s="88">
        <f>ROUND(SUM(AU95:AU98),5)</f>
        <v>0</v>
      </c>
      <c r="AV94" s="87">
        <f>ROUND(AZ94*L29,2)</f>
        <v>347021.64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ROUND(SUM(AZ95:AZ98),2)</f>
        <v>1652484</v>
      </c>
      <c r="BA94" s="87">
        <f>ROUND(SUM(BA95:BA98),2)</f>
        <v>0</v>
      </c>
      <c r="BB94" s="87">
        <f>ROUND(SUM(BB95:BB98),2)</f>
        <v>0</v>
      </c>
      <c r="BC94" s="87">
        <f>ROUND(SUM(BC95:BC98),2)</f>
        <v>0</v>
      </c>
      <c r="BD94" s="89">
        <f>ROUND(SUM(BD95:BD98),2)</f>
        <v>0</v>
      </c>
      <c r="BS94" s="90" t="s">
        <v>73</v>
      </c>
      <c r="BT94" s="90" t="s">
        <v>74</v>
      </c>
      <c r="BU94" s="91" t="s">
        <v>75</v>
      </c>
      <c r="BV94" s="90" t="s">
        <v>76</v>
      </c>
      <c r="BW94" s="90" t="s">
        <v>5</v>
      </c>
      <c r="BX94" s="90" t="s">
        <v>77</v>
      </c>
      <c r="CL94" s="90" t="s">
        <v>1</v>
      </c>
    </row>
    <row r="95" spans="1:91" s="7" customFormat="1" ht="16.5" customHeight="1">
      <c r="A95" s="92" t="s">
        <v>78</v>
      </c>
      <c r="B95" s="93"/>
      <c r="C95" s="94"/>
      <c r="D95" s="283" t="s">
        <v>79</v>
      </c>
      <c r="E95" s="283"/>
      <c r="F95" s="283"/>
      <c r="G95" s="283"/>
      <c r="H95" s="283"/>
      <c r="I95" s="95"/>
      <c r="J95" s="283" t="s">
        <v>80</v>
      </c>
      <c r="K95" s="283"/>
      <c r="L95" s="283"/>
      <c r="M95" s="283"/>
      <c r="N95" s="283"/>
      <c r="O95" s="283"/>
      <c r="P95" s="283"/>
      <c r="Q95" s="283"/>
      <c r="R95" s="283"/>
      <c r="S95" s="283"/>
      <c r="T95" s="283"/>
      <c r="U95" s="283"/>
      <c r="V95" s="283"/>
      <c r="W95" s="283"/>
      <c r="X95" s="283"/>
      <c r="Y95" s="283"/>
      <c r="Z95" s="283"/>
      <c r="AA95" s="283"/>
      <c r="AB95" s="283"/>
      <c r="AC95" s="283"/>
      <c r="AD95" s="283"/>
      <c r="AE95" s="283"/>
      <c r="AF95" s="283"/>
      <c r="AG95" s="281">
        <f>'SO 01 - Kolej č.1'!J30</f>
        <v>1652484</v>
      </c>
      <c r="AH95" s="282"/>
      <c r="AI95" s="282"/>
      <c r="AJ95" s="282"/>
      <c r="AK95" s="282"/>
      <c r="AL95" s="282"/>
      <c r="AM95" s="282"/>
      <c r="AN95" s="281">
        <f>SUM(AG95,AT95)</f>
        <v>1999505.6400000001</v>
      </c>
      <c r="AO95" s="282"/>
      <c r="AP95" s="282"/>
      <c r="AQ95" s="96" t="s">
        <v>81</v>
      </c>
      <c r="AR95" s="97"/>
      <c r="AS95" s="98">
        <v>0</v>
      </c>
      <c r="AT95" s="99">
        <f>ROUND(SUM(AV95:AW95),2)</f>
        <v>347021.64</v>
      </c>
      <c r="AU95" s="100">
        <f>'SO 01 - Kolej č.1'!P123</f>
        <v>0</v>
      </c>
      <c r="AV95" s="99">
        <f>'SO 01 - Kolej č.1'!J33</f>
        <v>347021.64</v>
      </c>
      <c r="AW95" s="99">
        <f>'SO 01 - Kolej č.1'!J34</f>
        <v>0</v>
      </c>
      <c r="AX95" s="99">
        <f>'SO 01 - Kolej č.1'!J35</f>
        <v>0</v>
      </c>
      <c r="AY95" s="99">
        <f>'SO 01 - Kolej č.1'!J36</f>
        <v>0</v>
      </c>
      <c r="AZ95" s="99">
        <f>'SO 01 - Kolej č.1'!F33</f>
        <v>1652484</v>
      </c>
      <c r="BA95" s="99">
        <f>'SO 01 - Kolej č.1'!F34</f>
        <v>0</v>
      </c>
      <c r="BB95" s="99">
        <f>'SO 01 - Kolej č.1'!F35</f>
        <v>0</v>
      </c>
      <c r="BC95" s="99">
        <f>'SO 01 - Kolej č.1'!F36</f>
        <v>0</v>
      </c>
      <c r="BD95" s="101">
        <f>'SO 01 - Kolej č.1'!F37</f>
        <v>0</v>
      </c>
      <c r="BT95" s="102" t="s">
        <v>82</v>
      </c>
      <c r="BV95" s="102" t="s">
        <v>76</v>
      </c>
      <c r="BW95" s="102" t="s">
        <v>83</v>
      </c>
      <c r="BX95" s="102" t="s">
        <v>5</v>
      </c>
      <c r="CL95" s="102" t="s">
        <v>1</v>
      </c>
      <c r="CM95" s="102" t="s">
        <v>84</v>
      </c>
    </row>
    <row r="96" spans="1:91" s="7" customFormat="1" ht="16.5" customHeight="1">
      <c r="A96" s="92" t="s">
        <v>78</v>
      </c>
      <c r="B96" s="93"/>
      <c r="C96" s="94"/>
      <c r="D96" s="283" t="s">
        <v>85</v>
      </c>
      <c r="E96" s="283"/>
      <c r="F96" s="283"/>
      <c r="G96" s="283"/>
      <c r="H96" s="283"/>
      <c r="I96" s="95"/>
      <c r="J96" s="283" t="s">
        <v>86</v>
      </c>
      <c r="K96" s="283"/>
      <c r="L96" s="283"/>
      <c r="M96" s="283"/>
      <c r="N96" s="283"/>
      <c r="O96" s="283"/>
      <c r="P96" s="283"/>
      <c r="Q96" s="283"/>
      <c r="R96" s="283"/>
      <c r="S96" s="283"/>
      <c r="T96" s="283"/>
      <c r="U96" s="283"/>
      <c r="V96" s="283"/>
      <c r="W96" s="283"/>
      <c r="X96" s="283"/>
      <c r="Y96" s="283"/>
      <c r="Z96" s="283"/>
      <c r="AA96" s="283"/>
      <c r="AB96" s="283"/>
      <c r="AC96" s="283"/>
      <c r="AD96" s="283"/>
      <c r="AE96" s="283"/>
      <c r="AF96" s="283"/>
      <c r="AG96" s="281">
        <f>'VON - vedlejší a ostatní ...'!J30</f>
        <v>0</v>
      </c>
      <c r="AH96" s="282"/>
      <c r="AI96" s="282"/>
      <c r="AJ96" s="282"/>
      <c r="AK96" s="282"/>
      <c r="AL96" s="282"/>
      <c r="AM96" s="282"/>
      <c r="AN96" s="281">
        <f>SUM(AG96,AT96)</f>
        <v>0</v>
      </c>
      <c r="AO96" s="282"/>
      <c r="AP96" s="282"/>
      <c r="AQ96" s="96" t="s">
        <v>81</v>
      </c>
      <c r="AR96" s="97"/>
      <c r="AS96" s="98">
        <v>0</v>
      </c>
      <c r="AT96" s="99">
        <f>ROUND(SUM(AV96:AW96),2)</f>
        <v>0</v>
      </c>
      <c r="AU96" s="100">
        <f>'VON - vedlejší a ostatní ...'!P117</f>
        <v>0</v>
      </c>
      <c r="AV96" s="99">
        <f>'VON - vedlejší a ostatní ...'!J33</f>
        <v>0</v>
      </c>
      <c r="AW96" s="99">
        <f>'VON - vedlejší a ostatní ...'!J34</f>
        <v>0</v>
      </c>
      <c r="AX96" s="99">
        <f>'VON - vedlejší a ostatní ...'!J35</f>
        <v>0</v>
      </c>
      <c r="AY96" s="99">
        <f>'VON - vedlejší a ostatní ...'!J36</f>
        <v>0</v>
      </c>
      <c r="AZ96" s="99">
        <f>'VON - vedlejší a ostatní ...'!F33</f>
        <v>0</v>
      </c>
      <c r="BA96" s="99">
        <f>'VON - vedlejší a ostatní ...'!F34</f>
        <v>0</v>
      </c>
      <c r="BB96" s="99">
        <f>'VON - vedlejší a ostatní ...'!F35</f>
        <v>0</v>
      </c>
      <c r="BC96" s="99">
        <f>'VON - vedlejší a ostatní ...'!F36</f>
        <v>0</v>
      </c>
      <c r="BD96" s="101">
        <f>'VON - vedlejší a ostatní ...'!F37</f>
        <v>0</v>
      </c>
      <c r="BT96" s="102" t="s">
        <v>82</v>
      </c>
      <c r="BV96" s="102" t="s">
        <v>76</v>
      </c>
      <c r="BW96" s="102" t="s">
        <v>87</v>
      </c>
      <c r="BX96" s="102" t="s">
        <v>5</v>
      </c>
      <c r="CL96" s="102" t="s">
        <v>1</v>
      </c>
      <c r="CM96" s="102" t="s">
        <v>84</v>
      </c>
    </row>
    <row r="97" spans="1:91" s="7" customFormat="1" ht="24.75" customHeight="1">
      <c r="A97" s="92" t="s">
        <v>78</v>
      </c>
      <c r="B97" s="93"/>
      <c r="C97" s="94"/>
      <c r="D97" s="283" t="s">
        <v>88</v>
      </c>
      <c r="E97" s="283"/>
      <c r="F97" s="283"/>
      <c r="G97" s="283"/>
      <c r="H97" s="283"/>
      <c r="I97" s="95"/>
      <c r="J97" s="283" t="s">
        <v>89</v>
      </c>
      <c r="K97" s="283"/>
      <c r="L97" s="283"/>
      <c r="M97" s="283"/>
      <c r="N97" s="283"/>
      <c r="O97" s="283"/>
      <c r="P97" s="283"/>
      <c r="Q97" s="283"/>
      <c r="R97" s="283"/>
      <c r="S97" s="283"/>
      <c r="T97" s="283"/>
      <c r="U97" s="283"/>
      <c r="V97" s="283"/>
      <c r="W97" s="283"/>
      <c r="X97" s="283"/>
      <c r="Y97" s="283"/>
      <c r="Z97" s="283"/>
      <c r="AA97" s="283"/>
      <c r="AB97" s="283"/>
      <c r="AC97" s="283"/>
      <c r="AD97" s="283"/>
      <c r="AE97" s="283"/>
      <c r="AF97" s="283"/>
      <c r="AG97" s="281">
        <f>'SO 02 - Odstranění zbytné...'!J30</f>
        <v>0</v>
      </c>
      <c r="AH97" s="282"/>
      <c r="AI97" s="282"/>
      <c r="AJ97" s="282"/>
      <c r="AK97" s="282"/>
      <c r="AL97" s="282"/>
      <c r="AM97" s="282"/>
      <c r="AN97" s="281">
        <f>SUM(AG97,AT97)</f>
        <v>0</v>
      </c>
      <c r="AO97" s="282"/>
      <c r="AP97" s="282"/>
      <c r="AQ97" s="96" t="s">
        <v>81</v>
      </c>
      <c r="AR97" s="97"/>
      <c r="AS97" s="98">
        <v>0</v>
      </c>
      <c r="AT97" s="99">
        <f>ROUND(SUM(AV97:AW97),2)</f>
        <v>0</v>
      </c>
      <c r="AU97" s="100">
        <f>'SO 02 - Odstranění zbytné...'!P119</f>
        <v>0</v>
      </c>
      <c r="AV97" s="99">
        <f>'SO 02 - Odstranění zbytné...'!J33</f>
        <v>0</v>
      </c>
      <c r="AW97" s="99">
        <f>'SO 02 - Odstranění zbytné...'!J34</f>
        <v>0</v>
      </c>
      <c r="AX97" s="99">
        <f>'SO 02 - Odstranění zbytné...'!J35</f>
        <v>0</v>
      </c>
      <c r="AY97" s="99">
        <f>'SO 02 - Odstranění zbytné...'!J36</f>
        <v>0</v>
      </c>
      <c r="AZ97" s="99">
        <f>'SO 02 - Odstranění zbytné...'!F33</f>
        <v>0</v>
      </c>
      <c r="BA97" s="99">
        <f>'SO 02 - Odstranění zbytné...'!F34</f>
        <v>0</v>
      </c>
      <c r="BB97" s="99">
        <f>'SO 02 - Odstranění zbytné...'!F35</f>
        <v>0</v>
      </c>
      <c r="BC97" s="99">
        <f>'SO 02 - Odstranění zbytné...'!F36</f>
        <v>0</v>
      </c>
      <c r="BD97" s="101">
        <f>'SO 02 - Odstranění zbytné...'!F37</f>
        <v>0</v>
      </c>
      <c r="BT97" s="102" t="s">
        <v>82</v>
      </c>
      <c r="BV97" s="102" t="s">
        <v>76</v>
      </c>
      <c r="BW97" s="102" t="s">
        <v>90</v>
      </c>
      <c r="BX97" s="102" t="s">
        <v>5</v>
      </c>
      <c r="CL97" s="102" t="s">
        <v>1</v>
      </c>
      <c r="CM97" s="102" t="s">
        <v>84</v>
      </c>
    </row>
    <row r="98" spans="1:91" s="7" customFormat="1" ht="16.5" customHeight="1">
      <c r="A98" s="92" t="s">
        <v>78</v>
      </c>
      <c r="B98" s="93"/>
      <c r="C98" s="94"/>
      <c r="D98" s="283" t="s">
        <v>91</v>
      </c>
      <c r="E98" s="283"/>
      <c r="F98" s="283"/>
      <c r="G98" s="283"/>
      <c r="H98" s="283"/>
      <c r="I98" s="95"/>
      <c r="J98" s="283" t="s">
        <v>92</v>
      </c>
      <c r="K98" s="283"/>
      <c r="L98" s="283"/>
      <c r="M98" s="283"/>
      <c r="N98" s="283"/>
      <c r="O98" s="283"/>
      <c r="P98" s="283"/>
      <c r="Q98" s="283"/>
      <c r="R98" s="283"/>
      <c r="S98" s="283"/>
      <c r="T98" s="283"/>
      <c r="U98" s="283"/>
      <c r="V98" s="283"/>
      <c r="W98" s="283"/>
      <c r="X98" s="283"/>
      <c r="Y98" s="283"/>
      <c r="Z98" s="283"/>
      <c r="AA98" s="283"/>
      <c r="AB98" s="283"/>
      <c r="AC98" s="283"/>
      <c r="AD98" s="283"/>
      <c r="AE98" s="283"/>
      <c r="AF98" s="283"/>
      <c r="AG98" s="281">
        <f>'SO 03 - kolej č.5'!J30</f>
        <v>0</v>
      </c>
      <c r="AH98" s="282"/>
      <c r="AI98" s="282"/>
      <c r="AJ98" s="282"/>
      <c r="AK98" s="282"/>
      <c r="AL98" s="282"/>
      <c r="AM98" s="282"/>
      <c r="AN98" s="281">
        <f>SUM(AG98,AT98)</f>
        <v>0</v>
      </c>
      <c r="AO98" s="282"/>
      <c r="AP98" s="282"/>
      <c r="AQ98" s="96" t="s">
        <v>81</v>
      </c>
      <c r="AR98" s="97"/>
      <c r="AS98" s="103">
        <v>0</v>
      </c>
      <c r="AT98" s="104">
        <f>ROUND(SUM(AV98:AW98),2)</f>
        <v>0</v>
      </c>
      <c r="AU98" s="105">
        <f>'SO 03 - kolej č.5'!P118</f>
        <v>0</v>
      </c>
      <c r="AV98" s="104">
        <f>'SO 03 - kolej č.5'!J33</f>
        <v>0</v>
      </c>
      <c r="AW98" s="104">
        <f>'SO 03 - kolej č.5'!J34</f>
        <v>0</v>
      </c>
      <c r="AX98" s="104">
        <f>'SO 03 - kolej č.5'!J35</f>
        <v>0</v>
      </c>
      <c r="AY98" s="104">
        <f>'SO 03 - kolej č.5'!J36</f>
        <v>0</v>
      </c>
      <c r="AZ98" s="104">
        <f>'SO 03 - kolej č.5'!F33</f>
        <v>0</v>
      </c>
      <c r="BA98" s="104">
        <f>'SO 03 - kolej č.5'!F34</f>
        <v>0</v>
      </c>
      <c r="BB98" s="104">
        <f>'SO 03 - kolej č.5'!F35</f>
        <v>0</v>
      </c>
      <c r="BC98" s="104">
        <f>'SO 03 - kolej č.5'!F36</f>
        <v>0</v>
      </c>
      <c r="BD98" s="106">
        <f>'SO 03 - kolej č.5'!F37</f>
        <v>0</v>
      </c>
      <c r="BT98" s="102" t="s">
        <v>82</v>
      </c>
      <c r="BV98" s="102" t="s">
        <v>76</v>
      </c>
      <c r="BW98" s="102" t="s">
        <v>93</v>
      </c>
      <c r="BX98" s="102" t="s">
        <v>5</v>
      </c>
      <c r="CL98" s="102" t="s">
        <v>1</v>
      </c>
      <c r="CM98" s="102" t="s">
        <v>84</v>
      </c>
    </row>
    <row r="99" spans="1:91" s="2" customFormat="1" ht="30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algorithmName="SHA-512" hashValue="/tS1+8AJmIEbDwlGU2355fLQU0j63JK+cT04YAe0zlKEQpXzEq44Dqtg78jb09mOm7fE8eVyisPeVukuzPz3ug==" saltValue="zIr8P2zUPqABz2rE8+3WRIqNOVSlFMBMQGoyzlbVIBVV/KiC01rREYSSspC5gj2WlMIB6KDg4zR6blXMnxg+fQ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Kolej č.1'!C2" display="/"/>
    <hyperlink ref="A96" location="'VON - vedlejší a ostatní ...'!C2" display="/"/>
    <hyperlink ref="A97" location="'SO 02 - Odstranění zbytné...'!C2" display="/"/>
    <hyperlink ref="A98" location="'SO 03 - kolej č.5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7"/>
  <sheetViews>
    <sheetView showGridLines="0" topLeftCell="A305" workbookViewId="0">
      <selection activeCell="I246" sqref="I24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83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94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5" t="str">
        <f>'Rekapitulace stavby'!K6</f>
        <v>Oprava staničních kolejí v žst. Kunovice</v>
      </c>
      <c r="F7" s="306"/>
      <c r="G7" s="306"/>
      <c r="H7" s="306"/>
      <c r="I7" s="107"/>
      <c r="L7" s="19"/>
    </row>
    <row r="8" spans="1:46" s="2" customFormat="1" ht="12" customHeight="1">
      <c r="A8" s="33"/>
      <c r="B8" s="38"/>
      <c r="C8" s="33"/>
      <c r="D8" s="113" t="s">
        <v>95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7" t="s">
        <v>96</v>
      </c>
      <c r="F9" s="308"/>
      <c r="G9" s="308"/>
      <c r="H9" s="308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30</v>
      </c>
      <c r="G12" s="33"/>
      <c r="H12" s="33"/>
      <c r="I12" s="116" t="s">
        <v>22</v>
      </c>
      <c r="J12" s="117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stavby'!E11="","",'Rekapitulace stavby'!E11)</f>
        <v>Správa železnic, státní organizace</v>
      </c>
      <c r="F15" s="33"/>
      <c r="G15" s="33"/>
      <c r="H15" s="33"/>
      <c r="I15" s="116" t="s">
        <v>26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27</v>
      </c>
      <c r="E17" s="33"/>
      <c r="F17" s="33"/>
      <c r="G17" s="33"/>
      <c r="H17" s="33"/>
      <c r="I17" s="116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9" t="str">
        <f>'Rekapitulace stavby'!E14</f>
        <v>Vyplň údaj</v>
      </c>
      <c r="F18" s="310"/>
      <c r="G18" s="310"/>
      <c r="H18" s="310"/>
      <c r="I18" s="116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29</v>
      </c>
      <c r="E20" s="33"/>
      <c r="F20" s="33"/>
      <c r="G20" s="33"/>
      <c r="H20" s="33"/>
      <c r="I20" s="116" t="s">
        <v>24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26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32</v>
      </c>
      <c r="E23" s="33"/>
      <c r="F23" s="33"/>
      <c r="G23" s="33"/>
      <c r="H23" s="33"/>
      <c r="I23" s="116" t="s">
        <v>24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>Správa železnic, státní organizace</v>
      </c>
      <c r="F24" s="33"/>
      <c r="G24" s="33"/>
      <c r="H24" s="33"/>
      <c r="I24" s="116" t="s">
        <v>26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33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34</v>
      </c>
      <c r="E30" s="33"/>
      <c r="F30" s="33"/>
      <c r="G30" s="33"/>
      <c r="H30" s="33"/>
      <c r="I30" s="114"/>
      <c r="J30" s="125">
        <f>ROUND(J123, 2)</f>
        <v>1652484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36</v>
      </c>
      <c r="G32" s="33"/>
      <c r="H32" s="33"/>
      <c r="I32" s="127" t="s">
        <v>35</v>
      </c>
      <c r="J32" s="126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38</v>
      </c>
      <c r="E33" s="113" t="s">
        <v>39</v>
      </c>
      <c r="F33" s="129">
        <f>ROUND((SUM(BE123:BE296)),  2)</f>
        <v>1652484</v>
      </c>
      <c r="G33" s="33"/>
      <c r="H33" s="33"/>
      <c r="I33" s="130">
        <v>0.21</v>
      </c>
      <c r="J33" s="129">
        <f>ROUND(((SUM(BE123:BE296))*I33),  2)</f>
        <v>347021.64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40</v>
      </c>
      <c r="F34" s="129">
        <f>ROUND((SUM(BF123:BF296)),  2)</f>
        <v>0</v>
      </c>
      <c r="G34" s="33"/>
      <c r="H34" s="33"/>
      <c r="I34" s="130">
        <v>0.15</v>
      </c>
      <c r="J34" s="129">
        <f>ROUND(((SUM(BF123:BF296))*I34),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41</v>
      </c>
      <c r="F35" s="129">
        <f>ROUND((SUM(BG123:BG296)),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42</v>
      </c>
      <c r="F36" s="129">
        <f>ROUND((SUM(BH123:BH296)),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43</v>
      </c>
      <c r="F37" s="129">
        <f>ROUND((SUM(BI123:BI296)),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44</v>
      </c>
      <c r="E39" s="133"/>
      <c r="F39" s="133"/>
      <c r="G39" s="134" t="s">
        <v>45</v>
      </c>
      <c r="H39" s="135" t="s">
        <v>46</v>
      </c>
      <c r="I39" s="136"/>
      <c r="J39" s="137">
        <f>SUM(J30:J37)</f>
        <v>1999505.6400000001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47</v>
      </c>
      <c r="E50" s="140"/>
      <c r="F50" s="140"/>
      <c r="G50" s="139" t="s">
        <v>48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49</v>
      </c>
      <c r="E61" s="143"/>
      <c r="F61" s="144" t="s">
        <v>50</v>
      </c>
      <c r="G61" s="142" t="s">
        <v>49</v>
      </c>
      <c r="H61" s="143"/>
      <c r="I61" s="145"/>
      <c r="J61" s="146" t="s">
        <v>50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51</v>
      </c>
      <c r="E65" s="147"/>
      <c r="F65" s="147"/>
      <c r="G65" s="139" t="s">
        <v>52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49</v>
      </c>
      <c r="E76" s="143"/>
      <c r="F76" s="144" t="s">
        <v>50</v>
      </c>
      <c r="G76" s="142" t="s">
        <v>49</v>
      </c>
      <c r="H76" s="143"/>
      <c r="I76" s="145"/>
      <c r="J76" s="146" t="s">
        <v>50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Oprava staničních kolejí v žst. Kunovice</v>
      </c>
      <c r="F85" s="304"/>
      <c r="G85" s="304"/>
      <c r="H85" s="30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95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1" t="str">
        <f>E9</f>
        <v>SO 01 - Kolej č.1</v>
      </c>
      <c r="F87" s="302"/>
      <c r="G87" s="302"/>
      <c r="H87" s="302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116" t="s">
        <v>32</v>
      </c>
      <c r="J92" s="31" t="str">
        <f>E24</f>
        <v>Správa železnic, státní organizace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98</v>
      </c>
      <c r="D94" s="156"/>
      <c r="E94" s="156"/>
      <c r="F94" s="156"/>
      <c r="G94" s="156"/>
      <c r="H94" s="156"/>
      <c r="I94" s="157"/>
      <c r="J94" s="158" t="s">
        <v>99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100</v>
      </c>
      <c r="D96" s="35"/>
      <c r="E96" s="35"/>
      <c r="F96" s="35"/>
      <c r="G96" s="35"/>
      <c r="H96" s="35"/>
      <c r="I96" s="114"/>
      <c r="J96" s="83">
        <f>J123</f>
        <v>1652484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101</v>
      </c>
    </row>
    <row r="97" spans="1:31" s="9" customFormat="1" ht="24.95" customHeight="1">
      <c r="B97" s="160"/>
      <c r="C97" s="161"/>
      <c r="D97" s="162" t="s">
        <v>102</v>
      </c>
      <c r="E97" s="163"/>
      <c r="F97" s="163"/>
      <c r="G97" s="163"/>
      <c r="H97" s="163"/>
      <c r="I97" s="164"/>
      <c r="J97" s="165">
        <f>J124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103</v>
      </c>
      <c r="E98" s="170"/>
      <c r="F98" s="170"/>
      <c r="G98" s="170"/>
      <c r="H98" s="170"/>
      <c r="I98" s="171"/>
      <c r="J98" s="172">
        <f>J125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104</v>
      </c>
      <c r="E99" s="170"/>
      <c r="F99" s="170"/>
      <c r="G99" s="170"/>
      <c r="H99" s="170"/>
      <c r="I99" s="171"/>
      <c r="J99" s="172">
        <f>J191</f>
        <v>0</v>
      </c>
      <c r="K99" s="168"/>
      <c r="L99" s="173"/>
    </row>
    <row r="100" spans="1:31" s="9" customFormat="1" ht="24.95" customHeight="1">
      <c r="B100" s="160"/>
      <c r="C100" s="161"/>
      <c r="D100" s="162" t="s">
        <v>105</v>
      </c>
      <c r="E100" s="163"/>
      <c r="F100" s="163"/>
      <c r="G100" s="163"/>
      <c r="H100" s="163"/>
      <c r="I100" s="164"/>
      <c r="J100" s="165">
        <f>J217</f>
        <v>1652484</v>
      </c>
      <c r="K100" s="161"/>
      <c r="L100" s="166"/>
    </row>
    <row r="101" spans="1:31" s="10" customFormat="1" ht="19.899999999999999" customHeight="1">
      <c r="B101" s="167"/>
      <c r="C101" s="168"/>
      <c r="D101" s="169" t="s">
        <v>106</v>
      </c>
      <c r="E101" s="170"/>
      <c r="F101" s="170"/>
      <c r="G101" s="170"/>
      <c r="H101" s="170"/>
      <c r="I101" s="171"/>
      <c r="J101" s="172">
        <f>J218</f>
        <v>0</v>
      </c>
      <c r="K101" s="168"/>
      <c r="L101" s="173"/>
    </row>
    <row r="102" spans="1:31" s="10" customFormat="1" ht="19.899999999999999" customHeight="1">
      <c r="B102" s="167"/>
      <c r="C102" s="168"/>
      <c r="D102" s="169" t="s">
        <v>107</v>
      </c>
      <c r="E102" s="170"/>
      <c r="F102" s="170"/>
      <c r="G102" s="170"/>
      <c r="H102" s="170"/>
      <c r="I102" s="171"/>
      <c r="J102" s="172">
        <f>J240</f>
        <v>1652484</v>
      </c>
      <c r="K102" s="168"/>
      <c r="L102" s="173"/>
    </row>
    <row r="103" spans="1:31" s="9" customFormat="1" ht="24.95" customHeight="1">
      <c r="B103" s="160"/>
      <c r="C103" s="161"/>
      <c r="D103" s="162" t="s">
        <v>108</v>
      </c>
      <c r="E103" s="163"/>
      <c r="F103" s="163"/>
      <c r="G103" s="163"/>
      <c r="H103" s="163"/>
      <c r="I103" s="164"/>
      <c r="J103" s="165">
        <f>J254</f>
        <v>0</v>
      </c>
      <c r="K103" s="161"/>
      <c r="L103" s="166"/>
    </row>
    <row r="104" spans="1:31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114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151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154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109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303" t="str">
        <f>E7</f>
        <v>Oprava staničních kolejí v žst. Kunovice</v>
      </c>
      <c r="F113" s="304"/>
      <c r="G113" s="304"/>
      <c r="H113" s="304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95</v>
      </c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91" t="str">
        <f>E9</f>
        <v>SO 01 - Kolej č.1</v>
      </c>
      <c r="F115" s="302"/>
      <c r="G115" s="302"/>
      <c r="H115" s="302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F12</f>
        <v xml:space="preserve"> </v>
      </c>
      <c r="G117" s="35"/>
      <c r="H117" s="35"/>
      <c r="I117" s="116" t="s">
        <v>22</v>
      </c>
      <c r="J117" s="65">
        <f>IF(J12="","",J12)</f>
        <v>0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23</v>
      </c>
      <c r="D119" s="35"/>
      <c r="E119" s="35"/>
      <c r="F119" s="26" t="str">
        <f>E15</f>
        <v>Správa železnic, státní organizace</v>
      </c>
      <c r="G119" s="35"/>
      <c r="H119" s="35"/>
      <c r="I119" s="116" t="s">
        <v>29</v>
      </c>
      <c r="J119" s="31" t="str">
        <f>E21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25.7" customHeight="1">
      <c r="A120" s="33"/>
      <c r="B120" s="34"/>
      <c r="C120" s="28" t="s">
        <v>27</v>
      </c>
      <c r="D120" s="35"/>
      <c r="E120" s="35"/>
      <c r="F120" s="26" t="str">
        <f>IF(E18="","",E18)</f>
        <v>Vyplň údaj</v>
      </c>
      <c r="G120" s="35"/>
      <c r="H120" s="35"/>
      <c r="I120" s="116" t="s">
        <v>32</v>
      </c>
      <c r="J120" s="31" t="str">
        <f>E24</f>
        <v>Správa železnic, státní organizace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114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74"/>
      <c r="B122" s="175"/>
      <c r="C122" s="176" t="s">
        <v>110</v>
      </c>
      <c r="D122" s="177" t="s">
        <v>59</v>
      </c>
      <c r="E122" s="177" t="s">
        <v>55</v>
      </c>
      <c r="F122" s="177" t="s">
        <v>56</v>
      </c>
      <c r="G122" s="177" t="s">
        <v>111</v>
      </c>
      <c r="H122" s="177" t="s">
        <v>112</v>
      </c>
      <c r="I122" s="178" t="s">
        <v>113</v>
      </c>
      <c r="J122" s="177" t="s">
        <v>99</v>
      </c>
      <c r="K122" s="179" t="s">
        <v>114</v>
      </c>
      <c r="L122" s="180"/>
      <c r="M122" s="74" t="s">
        <v>1</v>
      </c>
      <c r="N122" s="75" t="s">
        <v>38</v>
      </c>
      <c r="O122" s="75" t="s">
        <v>115</v>
      </c>
      <c r="P122" s="75" t="s">
        <v>116</v>
      </c>
      <c r="Q122" s="75" t="s">
        <v>117</v>
      </c>
      <c r="R122" s="75" t="s">
        <v>118</v>
      </c>
      <c r="S122" s="75" t="s">
        <v>119</v>
      </c>
      <c r="T122" s="76" t="s">
        <v>120</v>
      </c>
      <c r="U122" s="174"/>
      <c r="V122" s="174"/>
      <c r="W122" s="174"/>
      <c r="X122" s="174"/>
      <c r="Y122" s="174"/>
      <c r="Z122" s="174"/>
      <c r="AA122" s="174"/>
      <c r="AB122" s="174"/>
      <c r="AC122" s="174"/>
      <c r="AD122" s="174"/>
      <c r="AE122" s="174"/>
    </row>
    <row r="123" spans="1:65" s="2" customFormat="1" ht="22.9" customHeight="1">
      <c r="A123" s="33"/>
      <c r="B123" s="34"/>
      <c r="C123" s="81" t="s">
        <v>121</v>
      </c>
      <c r="D123" s="35"/>
      <c r="E123" s="35"/>
      <c r="F123" s="35"/>
      <c r="G123" s="35"/>
      <c r="H123" s="35"/>
      <c r="I123" s="114"/>
      <c r="J123" s="181">
        <f>BK123</f>
        <v>1652484</v>
      </c>
      <c r="K123" s="35"/>
      <c r="L123" s="38"/>
      <c r="M123" s="77"/>
      <c r="N123" s="182"/>
      <c r="O123" s="78"/>
      <c r="P123" s="183">
        <f>P124+P217+P254</f>
        <v>0</v>
      </c>
      <c r="Q123" s="78"/>
      <c r="R123" s="183">
        <f>R124+R217+R254</f>
        <v>2975.3651999999993</v>
      </c>
      <c r="S123" s="78"/>
      <c r="T123" s="184">
        <f>T124+T217+T254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73</v>
      </c>
      <c r="AU123" s="16" t="s">
        <v>101</v>
      </c>
      <c r="BK123" s="185">
        <f>BK124+BK217+BK254</f>
        <v>1652484</v>
      </c>
    </row>
    <row r="124" spans="1:65" s="12" customFormat="1" ht="25.9" customHeight="1">
      <c r="B124" s="186"/>
      <c r="C124" s="187"/>
      <c r="D124" s="188" t="s">
        <v>73</v>
      </c>
      <c r="E124" s="189" t="s">
        <v>122</v>
      </c>
      <c r="F124" s="189" t="s">
        <v>123</v>
      </c>
      <c r="G124" s="187"/>
      <c r="H124" s="187"/>
      <c r="I124" s="190"/>
      <c r="J124" s="191">
        <f>BK124</f>
        <v>0</v>
      </c>
      <c r="K124" s="187"/>
      <c r="L124" s="192"/>
      <c r="M124" s="193"/>
      <c r="N124" s="194"/>
      <c r="O124" s="194"/>
      <c r="P124" s="195">
        <f>P125+P191</f>
        <v>0</v>
      </c>
      <c r="Q124" s="194"/>
      <c r="R124" s="195">
        <f>R125+R191</f>
        <v>0</v>
      </c>
      <c r="S124" s="194"/>
      <c r="T124" s="196">
        <f>T125+T191</f>
        <v>0</v>
      </c>
      <c r="AR124" s="197" t="s">
        <v>82</v>
      </c>
      <c r="AT124" s="198" t="s">
        <v>73</v>
      </c>
      <c r="AU124" s="198" t="s">
        <v>74</v>
      </c>
      <c r="AY124" s="197" t="s">
        <v>124</v>
      </c>
      <c r="BK124" s="199">
        <f>BK125+BK191</f>
        <v>0</v>
      </c>
    </row>
    <row r="125" spans="1:65" s="12" customFormat="1" ht="22.9" customHeight="1">
      <c r="B125" s="186"/>
      <c r="C125" s="187"/>
      <c r="D125" s="188" t="s">
        <v>73</v>
      </c>
      <c r="E125" s="200" t="s">
        <v>125</v>
      </c>
      <c r="F125" s="200" t="s">
        <v>126</v>
      </c>
      <c r="G125" s="187"/>
      <c r="H125" s="187"/>
      <c r="I125" s="190"/>
      <c r="J125" s="201">
        <f>BK125</f>
        <v>0</v>
      </c>
      <c r="K125" s="187"/>
      <c r="L125" s="192"/>
      <c r="M125" s="193"/>
      <c r="N125" s="194"/>
      <c r="O125" s="194"/>
      <c r="P125" s="195">
        <f>SUM(P126:P190)</f>
        <v>0</v>
      </c>
      <c r="Q125" s="194"/>
      <c r="R125" s="195">
        <f>SUM(R126:R190)</f>
        <v>0</v>
      </c>
      <c r="S125" s="194"/>
      <c r="T125" s="196">
        <f>SUM(T126:T190)</f>
        <v>0</v>
      </c>
      <c r="AR125" s="197" t="s">
        <v>82</v>
      </c>
      <c r="AT125" s="198" t="s">
        <v>73</v>
      </c>
      <c r="AU125" s="198" t="s">
        <v>82</v>
      </c>
      <c r="AY125" s="197" t="s">
        <v>124</v>
      </c>
      <c r="BK125" s="199">
        <f>SUM(BK126:BK190)</f>
        <v>0</v>
      </c>
    </row>
    <row r="126" spans="1:65" s="2" customFormat="1" ht="21.75" customHeight="1">
      <c r="A126" s="33"/>
      <c r="B126" s="34"/>
      <c r="C126" s="202" t="s">
        <v>82</v>
      </c>
      <c r="D126" s="202" t="s">
        <v>127</v>
      </c>
      <c r="E126" s="203" t="s">
        <v>128</v>
      </c>
      <c r="F126" s="204" t="s">
        <v>129</v>
      </c>
      <c r="G126" s="205" t="s">
        <v>130</v>
      </c>
      <c r="H126" s="206">
        <v>8</v>
      </c>
      <c r="I126" s="207"/>
      <c r="J126" s="208">
        <f>ROUND(I126*H126,2)</f>
        <v>0</v>
      </c>
      <c r="K126" s="204" t="s">
        <v>131</v>
      </c>
      <c r="L126" s="38"/>
      <c r="M126" s="209" t="s">
        <v>1</v>
      </c>
      <c r="N126" s="210" t="s">
        <v>39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132</v>
      </c>
      <c r="AT126" s="213" t="s">
        <v>127</v>
      </c>
      <c r="AU126" s="213" t="s">
        <v>84</v>
      </c>
      <c r="AY126" s="16" t="s">
        <v>124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82</v>
      </c>
      <c r="BK126" s="214">
        <f>ROUND(I126*H126,2)</f>
        <v>0</v>
      </c>
      <c r="BL126" s="16" t="s">
        <v>132</v>
      </c>
      <c r="BM126" s="213" t="s">
        <v>133</v>
      </c>
    </row>
    <row r="127" spans="1:65" s="2" customFormat="1" ht="48.75">
      <c r="A127" s="33"/>
      <c r="B127" s="34"/>
      <c r="C127" s="35"/>
      <c r="D127" s="215" t="s">
        <v>134</v>
      </c>
      <c r="E127" s="35"/>
      <c r="F127" s="216" t="s">
        <v>135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134</v>
      </c>
      <c r="AU127" s="16" t="s">
        <v>84</v>
      </c>
    </row>
    <row r="128" spans="1:65" s="2" customFormat="1" ht="21.75" customHeight="1">
      <c r="A128" s="33"/>
      <c r="B128" s="34"/>
      <c r="C128" s="202" t="s">
        <v>84</v>
      </c>
      <c r="D128" s="202" t="s">
        <v>127</v>
      </c>
      <c r="E128" s="203" t="s">
        <v>136</v>
      </c>
      <c r="F128" s="204" t="s">
        <v>137</v>
      </c>
      <c r="G128" s="205" t="s">
        <v>138</v>
      </c>
      <c r="H128" s="206">
        <v>916</v>
      </c>
      <c r="I128" s="207"/>
      <c r="J128" s="208">
        <f>ROUND(I128*H128,2)</f>
        <v>0</v>
      </c>
      <c r="K128" s="204" t="s">
        <v>131</v>
      </c>
      <c r="L128" s="38"/>
      <c r="M128" s="209" t="s">
        <v>1</v>
      </c>
      <c r="N128" s="210" t="s">
        <v>39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132</v>
      </c>
      <c r="AT128" s="213" t="s">
        <v>127</v>
      </c>
      <c r="AU128" s="213" t="s">
        <v>84</v>
      </c>
      <c r="AY128" s="16" t="s">
        <v>124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82</v>
      </c>
      <c r="BK128" s="214">
        <f>ROUND(I128*H128,2)</f>
        <v>0</v>
      </c>
      <c r="BL128" s="16" t="s">
        <v>132</v>
      </c>
      <c r="BM128" s="213" t="s">
        <v>139</v>
      </c>
    </row>
    <row r="129" spans="1:65" s="2" customFormat="1" ht="39">
      <c r="A129" s="33"/>
      <c r="B129" s="34"/>
      <c r="C129" s="35"/>
      <c r="D129" s="215" t="s">
        <v>134</v>
      </c>
      <c r="E129" s="35"/>
      <c r="F129" s="216" t="s">
        <v>140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134</v>
      </c>
      <c r="AU129" s="16" t="s">
        <v>84</v>
      </c>
    </row>
    <row r="130" spans="1:65" s="13" customFormat="1">
      <c r="B130" s="219"/>
      <c r="C130" s="220"/>
      <c r="D130" s="215" t="s">
        <v>141</v>
      </c>
      <c r="E130" s="221" t="s">
        <v>1</v>
      </c>
      <c r="F130" s="222" t="s">
        <v>142</v>
      </c>
      <c r="G130" s="220"/>
      <c r="H130" s="223">
        <v>630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141</v>
      </c>
      <c r="AU130" s="229" t="s">
        <v>84</v>
      </c>
      <c r="AV130" s="13" t="s">
        <v>84</v>
      </c>
      <c r="AW130" s="13" t="s">
        <v>31</v>
      </c>
      <c r="AX130" s="13" t="s">
        <v>74</v>
      </c>
      <c r="AY130" s="229" t="s">
        <v>124</v>
      </c>
    </row>
    <row r="131" spans="1:65" s="13" customFormat="1">
      <c r="B131" s="219"/>
      <c r="C131" s="220"/>
      <c r="D131" s="215" t="s">
        <v>141</v>
      </c>
      <c r="E131" s="221" t="s">
        <v>1</v>
      </c>
      <c r="F131" s="222" t="s">
        <v>143</v>
      </c>
      <c r="G131" s="220"/>
      <c r="H131" s="223">
        <v>286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141</v>
      </c>
      <c r="AU131" s="229" t="s">
        <v>84</v>
      </c>
      <c r="AV131" s="13" t="s">
        <v>84</v>
      </c>
      <c r="AW131" s="13" t="s">
        <v>31</v>
      </c>
      <c r="AX131" s="13" t="s">
        <v>74</v>
      </c>
      <c r="AY131" s="229" t="s">
        <v>124</v>
      </c>
    </row>
    <row r="132" spans="1:65" s="14" customFormat="1">
      <c r="B132" s="230"/>
      <c r="C132" s="231"/>
      <c r="D132" s="215" t="s">
        <v>141</v>
      </c>
      <c r="E132" s="232" t="s">
        <v>1</v>
      </c>
      <c r="F132" s="233" t="s">
        <v>144</v>
      </c>
      <c r="G132" s="231"/>
      <c r="H132" s="234">
        <v>916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141</v>
      </c>
      <c r="AU132" s="240" t="s">
        <v>84</v>
      </c>
      <c r="AV132" s="14" t="s">
        <v>132</v>
      </c>
      <c r="AW132" s="14" t="s">
        <v>31</v>
      </c>
      <c r="AX132" s="14" t="s">
        <v>82</v>
      </c>
      <c r="AY132" s="240" t="s">
        <v>124</v>
      </c>
    </row>
    <row r="133" spans="1:65" s="2" customFormat="1" ht="21.75" customHeight="1">
      <c r="A133" s="33"/>
      <c r="B133" s="34"/>
      <c r="C133" s="202" t="s">
        <v>145</v>
      </c>
      <c r="D133" s="202" t="s">
        <v>127</v>
      </c>
      <c r="E133" s="203" t="s">
        <v>146</v>
      </c>
      <c r="F133" s="204" t="s">
        <v>147</v>
      </c>
      <c r="G133" s="205" t="s">
        <v>138</v>
      </c>
      <c r="H133" s="206">
        <v>1239.5999999999999</v>
      </c>
      <c r="I133" s="207"/>
      <c r="J133" s="208">
        <f>ROUND(I133*H133,2)</f>
        <v>0</v>
      </c>
      <c r="K133" s="204" t="s">
        <v>131</v>
      </c>
      <c r="L133" s="38"/>
      <c r="M133" s="209" t="s">
        <v>1</v>
      </c>
      <c r="N133" s="210" t="s">
        <v>39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132</v>
      </c>
      <c r="AT133" s="213" t="s">
        <v>127</v>
      </c>
      <c r="AU133" s="213" t="s">
        <v>84</v>
      </c>
      <c r="AY133" s="16" t="s">
        <v>124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82</v>
      </c>
      <c r="BK133" s="214">
        <f>ROUND(I133*H133,2)</f>
        <v>0</v>
      </c>
      <c r="BL133" s="16" t="s">
        <v>132</v>
      </c>
      <c r="BM133" s="213" t="s">
        <v>148</v>
      </c>
    </row>
    <row r="134" spans="1:65" s="2" customFormat="1" ht="48.75">
      <c r="A134" s="33"/>
      <c r="B134" s="34"/>
      <c r="C134" s="35"/>
      <c r="D134" s="215" t="s">
        <v>134</v>
      </c>
      <c r="E134" s="35"/>
      <c r="F134" s="216" t="s">
        <v>149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134</v>
      </c>
      <c r="AU134" s="16" t="s">
        <v>84</v>
      </c>
    </row>
    <row r="135" spans="1:65" s="13" customFormat="1">
      <c r="B135" s="219"/>
      <c r="C135" s="220"/>
      <c r="D135" s="215" t="s">
        <v>141</v>
      </c>
      <c r="E135" s="221" t="s">
        <v>1</v>
      </c>
      <c r="F135" s="222" t="s">
        <v>150</v>
      </c>
      <c r="G135" s="220"/>
      <c r="H135" s="223">
        <v>756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141</v>
      </c>
      <c r="AU135" s="229" t="s">
        <v>84</v>
      </c>
      <c r="AV135" s="13" t="s">
        <v>84</v>
      </c>
      <c r="AW135" s="13" t="s">
        <v>31</v>
      </c>
      <c r="AX135" s="13" t="s">
        <v>74</v>
      </c>
      <c r="AY135" s="229" t="s">
        <v>124</v>
      </c>
    </row>
    <row r="136" spans="1:65" s="13" customFormat="1">
      <c r="B136" s="219"/>
      <c r="C136" s="220"/>
      <c r="D136" s="215" t="s">
        <v>141</v>
      </c>
      <c r="E136" s="221" t="s">
        <v>1</v>
      </c>
      <c r="F136" s="222" t="s">
        <v>151</v>
      </c>
      <c r="G136" s="220"/>
      <c r="H136" s="223">
        <v>355.2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141</v>
      </c>
      <c r="AU136" s="229" t="s">
        <v>84</v>
      </c>
      <c r="AV136" s="13" t="s">
        <v>84</v>
      </c>
      <c r="AW136" s="13" t="s">
        <v>31</v>
      </c>
      <c r="AX136" s="13" t="s">
        <v>74</v>
      </c>
      <c r="AY136" s="229" t="s">
        <v>124</v>
      </c>
    </row>
    <row r="137" spans="1:65" s="13" customFormat="1">
      <c r="B137" s="219"/>
      <c r="C137" s="220"/>
      <c r="D137" s="215" t="s">
        <v>141</v>
      </c>
      <c r="E137" s="221" t="s">
        <v>1</v>
      </c>
      <c r="F137" s="222" t="s">
        <v>152</v>
      </c>
      <c r="G137" s="220"/>
      <c r="H137" s="223">
        <v>128.4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141</v>
      </c>
      <c r="AU137" s="229" t="s">
        <v>84</v>
      </c>
      <c r="AV137" s="13" t="s">
        <v>84</v>
      </c>
      <c r="AW137" s="13" t="s">
        <v>31</v>
      </c>
      <c r="AX137" s="13" t="s">
        <v>74</v>
      </c>
      <c r="AY137" s="229" t="s">
        <v>124</v>
      </c>
    </row>
    <row r="138" spans="1:65" s="14" customFormat="1">
      <c r="B138" s="230"/>
      <c r="C138" s="231"/>
      <c r="D138" s="215" t="s">
        <v>141</v>
      </c>
      <c r="E138" s="232" t="s">
        <v>1</v>
      </c>
      <c r="F138" s="233" t="s">
        <v>144</v>
      </c>
      <c r="G138" s="231"/>
      <c r="H138" s="234">
        <v>1239.6000000000001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141</v>
      </c>
      <c r="AU138" s="240" t="s">
        <v>84</v>
      </c>
      <c r="AV138" s="14" t="s">
        <v>132</v>
      </c>
      <c r="AW138" s="14" t="s">
        <v>31</v>
      </c>
      <c r="AX138" s="14" t="s">
        <v>82</v>
      </c>
      <c r="AY138" s="240" t="s">
        <v>124</v>
      </c>
    </row>
    <row r="139" spans="1:65" s="2" customFormat="1" ht="21.75" customHeight="1">
      <c r="A139" s="33"/>
      <c r="B139" s="34"/>
      <c r="C139" s="202" t="s">
        <v>132</v>
      </c>
      <c r="D139" s="202" t="s">
        <v>127</v>
      </c>
      <c r="E139" s="203" t="s">
        <v>153</v>
      </c>
      <c r="F139" s="204" t="s">
        <v>154</v>
      </c>
      <c r="G139" s="205" t="s">
        <v>155</v>
      </c>
      <c r="H139" s="206">
        <v>92.97</v>
      </c>
      <c r="I139" s="207"/>
      <c r="J139" s="208">
        <f>ROUND(I139*H139,2)</f>
        <v>0</v>
      </c>
      <c r="K139" s="204" t="s">
        <v>131</v>
      </c>
      <c r="L139" s="38"/>
      <c r="M139" s="209" t="s">
        <v>1</v>
      </c>
      <c r="N139" s="210" t="s">
        <v>39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132</v>
      </c>
      <c r="AT139" s="213" t="s">
        <v>127</v>
      </c>
      <c r="AU139" s="213" t="s">
        <v>84</v>
      </c>
      <c r="AY139" s="16" t="s">
        <v>124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82</v>
      </c>
      <c r="BK139" s="214">
        <f>ROUND(I139*H139,2)</f>
        <v>0</v>
      </c>
      <c r="BL139" s="16" t="s">
        <v>132</v>
      </c>
      <c r="BM139" s="213" t="s">
        <v>156</v>
      </c>
    </row>
    <row r="140" spans="1:65" s="2" customFormat="1" ht="48.75">
      <c r="A140" s="33"/>
      <c r="B140" s="34"/>
      <c r="C140" s="35"/>
      <c r="D140" s="215" t="s">
        <v>134</v>
      </c>
      <c r="E140" s="35"/>
      <c r="F140" s="216" t="s">
        <v>157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134</v>
      </c>
      <c r="AU140" s="16" t="s">
        <v>84</v>
      </c>
    </row>
    <row r="141" spans="1:65" s="13" customFormat="1">
      <c r="B141" s="219"/>
      <c r="C141" s="220"/>
      <c r="D141" s="215" t="s">
        <v>141</v>
      </c>
      <c r="E141" s="221" t="s">
        <v>1</v>
      </c>
      <c r="F141" s="222" t="s">
        <v>158</v>
      </c>
      <c r="G141" s="220"/>
      <c r="H141" s="223">
        <v>92.97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141</v>
      </c>
      <c r="AU141" s="229" t="s">
        <v>84</v>
      </c>
      <c r="AV141" s="13" t="s">
        <v>84</v>
      </c>
      <c r="AW141" s="13" t="s">
        <v>31</v>
      </c>
      <c r="AX141" s="13" t="s">
        <v>82</v>
      </c>
      <c r="AY141" s="229" t="s">
        <v>124</v>
      </c>
    </row>
    <row r="142" spans="1:65" s="2" customFormat="1" ht="21.75" customHeight="1">
      <c r="A142" s="33"/>
      <c r="B142" s="34"/>
      <c r="C142" s="202" t="s">
        <v>159</v>
      </c>
      <c r="D142" s="202" t="s">
        <v>127</v>
      </c>
      <c r="E142" s="203" t="s">
        <v>160</v>
      </c>
      <c r="F142" s="204" t="s">
        <v>161</v>
      </c>
      <c r="G142" s="205" t="s">
        <v>155</v>
      </c>
      <c r="H142" s="206">
        <v>958.76199999999994</v>
      </c>
      <c r="I142" s="207"/>
      <c r="J142" s="208">
        <f>ROUND(I142*H142,2)</f>
        <v>0</v>
      </c>
      <c r="K142" s="204" t="s">
        <v>131</v>
      </c>
      <c r="L142" s="38"/>
      <c r="M142" s="209" t="s">
        <v>1</v>
      </c>
      <c r="N142" s="210" t="s">
        <v>39</v>
      </c>
      <c r="O142" s="70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3" t="s">
        <v>132</v>
      </c>
      <c r="AT142" s="213" t="s">
        <v>127</v>
      </c>
      <c r="AU142" s="213" t="s">
        <v>84</v>
      </c>
      <c r="AY142" s="16" t="s">
        <v>124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82</v>
      </c>
      <c r="BK142" s="214">
        <f>ROUND(I142*H142,2)</f>
        <v>0</v>
      </c>
      <c r="BL142" s="16" t="s">
        <v>132</v>
      </c>
      <c r="BM142" s="213" t="s">
        <v>162</v>
      </c>
    </row>
    <row r="143" spans="1:65" s="2" customFormat="1" ht="48.75">
      <c r="A143" s="33"/>
      <c r="B143" s="34"/>
      <c r="C143" s="35"/>
      <c r="D143" s="215" t="s">
        <v>134</v>
      </c>
      <c r="E143" s="35"/>
      <c r="F143" s="216" t="s">
        <v>163</v>
      </c>
      <c r="G143" s="35"/>
      <c r="H143" s="35"/>
      <c r="I143" s="114"/>
      <c r="J143" s="35"/>
      <c r="K143" s="35"/>
      <c r="L143" s="38"/>
      <c r="M143" s="217"/>
      <c r="N143" s="218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134</v>
      </c>
      <c r="AU143" s="16" t="s">
        <v>84</v>
      </c>
    </row>
    <row r="144" spans="1:65" s="13" customFormat="1">
      <c r="B144" s="219"/>
      <c r="C144" s="220"/>
      <c r="D144" s="215" t="s">
        <v>141</v>
      </c>
      <c r="E144" s="221" t="s">
        <v>1</v>
      </c>
      <c r="F144" s="222" t="s">
        <v>164</v>
      </c>
      <c r="G144" s="220"/>
      <c r="H144" s="223">
        <v>239.57499999999999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141</v>
      </c>
      <c r="AU144" s="229" t="s">
        <v>84</v>
      </c>
      <c r="AV144" s="13" t="s">
        <v>84</v>
      </c>
      <c r="AW144" s="13" t="s">
        <v>31</v>
      </c>
      <c r="AX144" s="13" t="s">
        <v>74</v>
      </c>
      <c r="AY144" s="229" t="s">
        <v>124</v>
      </c>
    </row>
    <row r="145" spans="1:65" s="13" customFormat="1">
      <c r="B145" s="219"/>
      <c r="C145" s="220"/>
      <c r="D145" s="215" t="s">
        <v>141</v>
      </c>
      <c r="E145" s="221" t="s">
        <v>1</v>
      </c>
      <c r="F145" s="222" t="s">
        <v>165</v>
      </c>
      <c r="G145" s="220"/>
      <c r="H145" s="223">
        <v>719.18700000000001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141</v>
      </c>
      <c r="AU145" s="229" t="s">
        <v>84</v>
      </c>
      <c r="AV145" s="13" t="s">
        <v>84</v>
      </c>
      <c r="AW145" s="13" t="s">
        <v>31</v>
      </c>
      <c r="AX145" s="13" t="s">
        <v>74</v>
      </c>
      <c r="AY145" s="229" t="s">
        <v>124</v>
      </c>
    </row>
    <row r="146" spans="1:65" s="14" customFormat="1">
      <c r="B146" s="230"/>
      <c r="C146" s="231"/>
      <c r="D146" s="215" t="s">
        <v>141</v>
      </c>
      <c r="E146" s="232" t="s">
        <v>1</v>
      </c>
      <c r="F146" s="233" t="s">
        <v>144</v>
      </c>
      <c r="G146" s="231"/>
      <c r="H146" s="234">
        <v>958.76199999999994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141</v>
      </c>
      <c r="AU146" s="240" t="s">
        <v>84</v>
      </c>
      <c r="AV146" s="14" t="s">
        <v>132</v>
      </c>
      <c r="AW146" s="14" t="s">
        <v>31</v>
      </c>
      <c r="AX146" s="14" t="s">
        <v>82</v>
      </c>
      <c r="AY146" s="240" t="s">
        <v>124</v>
      </c>
    </row>
    <row r="147" spans="1:65" s="2" customFormat="1" ht="21.75" customHeight="1">
      <c r="A147" s="33"/>
      <c r="B147" s="34"/>
      <c r="C147" s="202" t="s">
        <v>125</v>
      </c>
      <c r="D147" s="202" t="s">
        <v>127</v>
      </c>
      <c r="E147" s="203" t="s">
        <v>166</v>
      </c>
      <c r="F147" s="204" t="s">
        <v>167</v>
      </c>
      <c r="G147" s="205" t="s">
        <v>168</v>
      </c>
      <c r="H147" s="206">
        <v>100</v>
      </c>
      <c r="I147" s="207"/>
      <c r="J147" s="208">
        <f>ROUND(I147*H147,2)</f>
        <v>0</v>
      </c>
      <c r="K147" s="204" t="s">
        <v>131</v>
      </c>
      <c r="L147" s="38"/>
      <c r="M147" s="209" t="s">
        <v>1</v>
      </c>
      <c r="N147" s="210" t="s">
        <v>39</v>
      </c>
      <c r="O147" s="70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132</v>
      </c>
      <c r="AT147" s="213" t="s">
        <v>127</v>
      </c>
      <c r="AU147" s="213" t="s">
        <v>84</v>
      </c>
      <c r="AY147" s="16" t="s">
        <v>124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82</v>
      </c>
      <c r="BK147" s="214">
        <f>ROUND(I147*H147,2)</f>
        <v>0</v>
      </c>
      <c r="BL147" s="16" t="s">
        <v>132</v>
      </c>
      <c r="BM147" s="213" t="s">
        <v>169</v>
      </c>
    </row>
    <row r="148" spans="1:65" s="2" customFormat="1" ht="29.25">
      <c r="A148" s="33"/>
      <c r="B148" s="34"/>
      <c r="C148" s="35"/>
      <c r="D148" s="215" t="s">
        <v>134</v>
      </c>
      <c r="E148" s="35"/>
      <c r="F148" s="216" t="s">
        <v>170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134</v>
      </c>
      <c r="AU148" s="16" t="s">
        <v>84</v>
      </c>
    </row>
    <row r="149" spans="1:65" s="2" customFormat="1" ht="19.5">
      <c r="A149" s="33"/>
      <c r="B149" s="34"/>
      <c r="C149" s="35"/>
      <c r="D149" s="215" t="s">
        <v>171</v>
      </c>
      <c r="E149" s="35"/>
      <c r="F149" s="241" t="s">
        <v>172</v>
      </c>
      <c r="G149" s="35"/>
      <c r="H149" s="35"/>
      <c r="I149" s="114"/>
      <c r="J149" s="35"/>
      <c r="K149" s="35"/>
      <c r="L149" s="38"/>
      <c r="M149" s="217"/>
      <c r="N149" s="218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171</v>
      </c>
      <c r="AU149" s="16" t="s">
        <v>84</v>
      </c>
    </row>
    <row r="150" spans="1:65" s="2" customFormat="1" ht="21.75" customHeight="1">
      <c r="A150" s="33"/>
      <c r="B150" s="34"/>
      <c r="C150" s="202" t="s">
        <v>173</v>
      </c>
      <c r="D150" s="202" t="s">
        <v>127</v>
      </c>
      <c r="E150" s="203" t="s">
        <v>174</v>
      </c>
      <c r="F150" s="204" t="s">
        <v>175</v>
      </c>
      <c r="G150" s="205" t="s">
        <v>176</v>
      </c>
      <c r="H150" s="206">
        <v>0.60099999999999998</v>
      </c>
      <c r="I150" s="207"/>
      <c r="J150" s="208">
        <f>ROUND(I150*H150,2)</f>
        <v>0</v>
      </c>
      <c r="K150" s="204" t="s">
        <v>131</v>
      </c>
      <c r="L150" s="38"/>
      <c r="M150" s="209" t="s">
        <v>1</v>
      </c>
      <c r="N150" s="210" t="s">
        <v>39</v>
      </c>
      <c r="O150" s="70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132</v>
      </c>
      <c r="AT150" s="213" t="s">
        <v>127</v>
      </c>
      <c r="AU150" s="213" t="s">
        <v>84</v>
      </c>
      <c r="AY150" s="16" t="s">
        <v>124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82</v>
      </c>
      <c r="BK150" s="214">
        <f>ROUND(I150*H150,2)</f>
        <v>0</v>
      </c>
      <c r="BL150" s="16" t="s">
        <v>132</v>
      </c>
      <c r="BM150" s="213" t="s">
        <v>177</v>
      </c>
    </row>
    <row r="151" spans="1:65" s="2" customFormat="1" ht="58.5">
      <c r="A151" s="33"/>
      <c r="B151" s="34"/>
      <c r="C151" s="35"/>
      <c r="D151" s="215" t="s">
        <v>134</v>
      </c>
      <c r="E151" s="35"/>
      <c r="F151" s="216" t="s">
        <v>178</v>
      </c>
      <c r="G151" s="35"/>
      <c r="H151" s="35"/>
      <c r="I151" s="114"/>
      <c r="J151" s="35"/>
      <c r="K151" s="35"/>
      <c r="L151" s="38"/>
      <c r="M151" s="217"/>
      <c r="N151" s="21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134</v>
      </c>
      <c r="AU151" s="16" t="s">
        <v>84</v>
      </c>
    </row>
    <row r="152" spans="1:65" s="2" customFormat="1" ht="21.75" customHeight="1">
      <c r="A152" s="33"/>
      <c r="B152" s="34"/>
      <c r="C152" s="202" t="s">
        <v>179</v>
      </c>
      <c r="D152" s="202" t="s">
        <v>127</v>
      </c>
      <c r="E152" s="203" t="s">
        <v>180</v>
      </c>
      <c r="F152" s="204" t="s">
        <v>181</v>
      </c>
      <c r="G152" s="205" t="s">
        <v>155</v>
      </c>
      <c r="H152" s="206">
        <v>742.69</v>
      </c>
      <c r="I152" s="207"/>
      <c r="J152" s="208">
        <f>ROUND(I152*H152,2)</f>
        <v>0</v>
      </c>
      <c r="K152" s="204" t="s">
        <v>131</v>
      </c>
      <c r="L152" s="38"/>
      <c r="M152" s="209" t="s">
        <v>1</v>
      </c>
      <c r="N152" s="210" t="s">
        <v>39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132</v>
      </c>
      <c r="AT152" s="213" t="s">
        <v>127</v>
      </c>
      <c r="AU152" s="213" t="s">
        <v>84</v>
      </c>
      <c r="AY152" s="16" t="s">
        <v>124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82</v>
      </c>
      <c r="BK152" s="214">
        <f>ROUND(I152*H152,2)</f>
        <v>0</v>
      </c>
      <c r="BL152" s="16" t="s">
        <v>132</v>
      </c>
      <c r="BM152" s="213" t="s">
        <v>182</v>
      </c>
    </row>
    <row r="153" spans="1:65" s="2" customFormat="1" ht="39">
      <c r="A153" s="33"/>
      <c r="B153" s="34"/>
      <c r="C153" s="35"/>
      <c r="D153" s="215" t="s">
        <v>134</v>
      </c>
      <c r="E153" s="35"/>
      <c r="F153" s="216" t="s">
        <v>183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134</v>
      </c>
      <c r="AU153" s="16" t="s">
        <v>84</v>
      </c>
    </row>
    <row r="154" spans="1:65" s="13" customFormat="1">
      <c r="B154" s="219"/>
      <c r="C154" s="220"/>
      <c r="D154" s="215" t="s">
        <v>141</v>
      </c>
      <c r="E154" s="221" t="s">
        <v>1</v>
      </c>
      <c r="F154" s="222" t="s">
        <v>184</v>
      </c>
      <c r="G154" s="220"/>
      <c r="H154" s="223">
        <v>40.840000000000003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141</v>
      </c>
      <c r="AU154" s="229" t="s">
        <v>84</v>
      </c>
      <c r="AV154" s="13" t="s">
        <v>84</v>
      </c>
      <c r="AW154" s="13" t="s">
        <v>31</v>
      </c>
      <c r="AX154" s="13" t="s">
        <v>74</v>
      </c>
      <c r="AY154" s="229" t="s">
        <v>124</v>
      </c>
    </row>
    <row r="155" spans="1:65" s="13" customFormat="1">
      <c r="B155" s="219"/>
      <c r="C155" s="220"/>
      <c r="D155" s="215" t="s">
        <v>141</v>
      </c>
      <c r="E155" s="221" t="s">
        <v>1</v>
      </c>
      <c r="F155" s="222" t="s">
        <v>185</v>
      </c>
      <c r="G155" s="220"/>
      <c r="H155" s="223">
        <v>194.25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141</v>
      </c>
      <c r="AU155" s="229" t="s">
        <v>84</v>
      </c>
      <c r="AV155" s="13" t="s">
        <v>84</v>
      </c>
      <c r="AW155" s="13" t="s">
        <v>31</v>
      </c>
      <c r="AX155" s="13" t="s">
        <v>74</v>
      </c>
      <c r="AY155" s="229" t="s">
        <v>124</v>
      </c>
    </row>
    <row r="156" spans="1:65" s="13" customFormat="1">
      <c r="B156" s="219"/>
      <c r="C156" s="220"/>
      <c r="D156" s="215" t="s">
        <v>141</v>
      </c>
      <c r="E156" s="221" t="s">
        <v>1</v>
      </c>
      <c r="F156" s="222" t="s">
        <v>186</v>
      </c>
      <c r="G156" s="220"/>
      <c r="H156" s="223">
        <v>507.6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141</v>
      </c>
      <c r="AU156" s="229" t="s">
        <v>84</v>
      </c>
      <c r="AV156" s="13" t="s">
        <v>84</v>
      </c>
      <c r="AW156" s="13" t="s">
        <v>31</v>
      </c>
      <c r="AX156" s="13" t="s">
        <v>74</v>
      </c>
      <c r="AY156" s="229" t="s">
        <v>124</v>
      </c>
    </row>
    <row r="157" spans="1:65" s="14" customFormat="1">
      <c r="B157" s="230"/>
      <c r="C157" s="231"/>
      <c r="D157" s="215" t="s">
        <v>141</v>
      </c>
      <c r="E157" s="232" t="s">
        <v>1</v>
      </c>
      <c r="F157" s="233" t="s">
        <v>144</v>
      </c>
      <c r="G157" s="231"/>
      <c r="H157" s="234">
        <v>742.69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141</v>
      </c>
      <c r="AU157" s="240" t="s">
        <v>84</v>
      </c>
      <c r="AV157" s="14" t="s">
        <v>132</v>
      </c>
      <c r="AW157" s="14" t="s">
        <v>31</v>
      </c>
      <c r="AX157" s="14" t="s">
        <v>82</v>
      </c>
      <c r="AY157" s="240" t="s">
        <v>124</v>
      </c>
    </row>
    <row r="158" spans="1:65" s="2" customFormat="1" ht="21.75" customHeight="1">
      <c r="A158" s="33"/>
      <c r="B158" s="34"/>
      <c r="C158" s="202" t="s">
        <v>187</v>
      </c>
      <c r="D158" s="202" t="s">
        <v>127</v>
      </c>
      <c r="E158" s="203" t="s">
        <v>188</v>
      </c>
      <c r="F158" s="204" t="s">
        <v>189</v>
      </c>
      <c r="G158" s="205" t="s">
        <v>168</v>
      </c>
      <c r="H158" s="206">
        <v>3920</v>
      </c>
      <c r="I158" s="207"/>
      <c r="J158" s="208">
        <f>ROUND(I158*H158,2)</f>
        <v>0</v>
      </c>
      <c r="K158" s="204" t="s">
        <v>131</v>
      </c>
      <c r="L158" s="38"/>
      <c r="M158" s="209" t="s">
        <v>1</v>
      </c>
      <c r="N158" s="210" t="s">
        <v>39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132</v>
      </c>
      <c r="AT158" s="213" t="s">
        <v>127</v>
      </c>
      <c r="AU158" s="213" t="s">
        <v>84</v>
      </c>
      <c r="AY158" s="16" t="s">
        <v>124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82</v>
      </c>
      <c r="BK158" s="214">
        <f>ROUND(I158*H158,2)</f>
        <v>0</v>
      </c>
      <c r="BL158" s="16" t="s">
        <v>132</v>
      </c>
      <c r="BM158" s="213" t="s">
        <v>190</v>
      </c>
    </row>
    <row r="159" spans="1:65" s="2" customFormat="1" ht="29.25">
      <c r="A159" s="33"/>
      <c r="B159" s="34"/>
      <c r="C159" s="35"/>
      <c r="D159" s="215" t="s">
        <v>134</v>
      </c>
      <c r="E159" s="35"/>
      <c r="F159" s="216" t="s">
        <v>191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134</v>
      </c>
      <c r="AU159" s="16" t="s">
        <v>84</v>
      </c>
    </row>
    <row r="160" spans="1:65" s="2" customFormat="1" ht="19.5">
      <c r="A160" s="33"/>
      <c r="B160" s="34"/>
      <c r="C160" s="35"/>
      <c r="D160" s="215" t="s">
        <v>171</v>
      </c>
      <c r="E160" s="35"/>
      <c r="F160" s="241" t="s">
        <v>192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171</v>
      </c>
      <c r="AU160" s="16" t="s">
        <v>84</v>
      </c>
    </row>
    <row r="161" spans="1:65" s="13" customFormat="1">
      <c r="B161" s="219"/>
      <c r="C161" s="220"/>
      <c r="D161" s="215" t="s">
        <v>141</v>
      </c>
      <c r="E161" s="221" t="s">
        <v>1</v>
      </c>
      <c r="F161" s="222" t="s">
        <v>193</v>
      </c>
      <c r="G161" s="220"/>
      <c r="H161" s="223">
        <v>3920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141</v>
      </c>
      <c r="AU161" s="229" t="s">
        <v>84</v>
      </c>
      <c r="AV161" s="13" t="s">
        <v>84</v>
      </c>
      <c r="AW161" s="13" t="s">
        <v>31</v>
      </c>
      <c r="AX161" s="13" t="s">
        <v>82</v>
      </c>
      <c r="AY161" s="229" t="s">
        <v>124</v>
      </c>
    </row>
    <row r="162" spans="1:65" s="2" customFormat="1" ht="21.75" customHeight="1">
      <c r="A162" s="33"/>
      <c r="B162" s="34"/>
      <c r="C162" s="202" t="s">
        <v>194</v>
      </c>
      <c r="D162" s="202" t="s">
        <v>127</v>
      </c>
      <c r="E162" s="203" t="s">
        <v>195</v>
      </c>
      <c r="F162" s="204" t="s">
        <v>196</v>
      </c>
      <c r="G162" s="205" t="s">
        <v>138</v>
      </c>
      <c r="H162" s="206">
        <v>2339.5</v>
      </c>
      <c r="I162" s="207"/>
      <c r="J162" s="208">
        <f>ROUND(I162*H162,2)</f>
        <v>0</v>
      </c>
      <c r="K162" s="204" t="s">
        <v>131</v>
      </c>
      <c r="L162" s="38"/>
      <c r="M162" s="209" t="s">
        <v>1</v>
      </c>
      <c r="N162" s="210" t="s">
        <v>39</v>
      </c>
      <c r="O162" s="70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132</v>
      </c>
      <c r="AT162" s="213" t="s">
        <v>127</v>
      </c>
      <c r="AU162" s="213" t="s">
        <v>84</v>
      </c>
      <c r="AY162" s="16" t="s">
        <v>124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82</v>
      </c>
      <c r="BK162" s="214">
        <f>ROUND(I162*H162,2)</f>
        <v>0</v>
      </c>
      <c r="BL162" s="16" t="s">
        <v>132</v>
      </c>
      <c r="BM162" s="213" t="s">
        <v>197</v>
      </c>
    </row>
    <row r="163" spans="1:65" s="2" customFormat="1" ht="39">
      <c r="A163" s="33"/>
      <c r="B163" s="34"/>
      <c r="C163" s="35"/>
      <c r="D163" s="215" t="s">
        <v>134</v>
      </c>
      <c r="E163" s="35"/>
      <c r="F163" s="216" t="s">
        <v>198</v>
      </c>
      <c r="G163" s="35"/>
      <c r="H163" s="35"/>
      <c r="I163" s="114"/>
      <c r="J163" s="35"/>
      <c r="K163" s="35"/>
      <c r="L163" s="38"/>
      <c r="M163" s="217"/>
      <c r="N163" s="218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134</v>
      </c>
      <c r="AU163" s="16" t="s">
        <v>84</v>
      </c>
    </row>
    <row r="164" spans="1:65" s="2" customFormat="1" ht="19.5">
      <c r="A164" s="33"/>
      <c r="B164" s="34"/>
      <c r="C164" s="35"/>
      <c r="D164" s="215" t="s">
        <v>171</v>
      </c>
      <c r="E164" s="35"/>
      <c r="F164" s="241" t="s">
        <v>199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171</v>
      </c>
      <c r="AU164" s="16" t="s">
        <v>84</v>
      </c>
    </row>
    <row r="165" spans="1:65" s="13" customFormat="1">
      <c r="B165" s="219"/>
      <c r="C165" s="220"/>
      <c r="D165" s="215" t="s">
        <v>141</v>
      </c>
      <c r="E165" s="221" t="s">
        <v>1</v>
      </c>
      <c r="F165" s="222" t="s">
        <v>200</v>
      </c>
      <c r="G165" s="220"/>
      <c r="H165" s="223">
        <v>647.5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141</v>
      </c>
      <c r="AU165" s="229" t="s">
        <v>84</v>
      </c>
      <c r="AV165" s="13" t="s">
        <v>84</v>
      </c>
      <c r="AW165" s="13" t="s">
        <v>31</v>
      </c>
      <c r="AX165" s="13" t="s">
        <v>74</v>
      </c>
      <c r="AY165" s="229" t="s">
        <v>124</v>
      </c>
    </row>
    <row r="166" spans="1:65" s="13" customFormat="1">
      <c r="B166" s="219"/>
      <c r="C166" s="220"/>
      <c r="D166" s="215" t="s">
        <v>141</v>
      </c>
      <c r="E166" s="221" t="s">
        <v>1</v>
      </c>
      <c r="F166" s="222" t="s">
        <v>201</v>
      </c>
      <c r="G166" s="220"/>
      <c r="H166" s="223">
        <v>1692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141</v>
      </c>
      <c r="AU166" s="229" t="s">
        <v>84</v>
      </c>
      <c r="AV166" s="13" t="s">
        <v>84</v>
      </c>
      <c r="AW166" s="13" t="s">
        <v>31</v>
      </c>
      <c r="AX166" s="13" t="s">
        <v>74</v>
      </c>
      <c r="AY166" s="229" t="s">
        <v>124</v>
      </c>
    </row>
    <row r="167" spans="1:65" s="14" customFormat="1">
      <c r="B167" s="230"/>
      <c r="C167" s="231"/>
      <c r="D167" s="215" t="s">
        <v>141</v>
      </c>
      <c r="E167" s="232" t="s">
        <v>1</v>
      </c>
      <c r="F167" s="233" t="s">
        <v>144</v>
      </c>
      <c r="G167" s="231"/>
      <c r="H167" s="234">
        <v>2339.5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AT167" s="240" t="s">
        <v>141</v>
      </c>
      <c r="AU167" s="240" t="s">
        <v>84</v>
      </c>
      <c r="AV167" s="14" t="s">
        <v>132</v>
      </c>
      <c r="AW167" s="14" t="s">
        <v>31</v>
      </c>
      <c r="AX167" s="14" t="s">
        <v>82</v>
      </c>
      <c r="AY167" s="240" t="s">
        <v>124</v>
      </c>
    </row>
    <row r="168" spans="1:65" s="2" customFormat="1" ht="21.75" customHeight="1">
      <c r="A168" s="33"/>
      <c r="B168" s="34"/>
      <c r="C168" s="202" t="s">
        <v>202</v>
      </c>
      <c r="D168" s="202" t="s">
        <v>127</v>
      </c>
      <c r="E168" s="203" t="s">
        <v>203</v>
      </c>
      <c r="F168" s="204" t="s">
        <v>204</v>
      </c>
      <c r="G168" s="205" t="s">
        <v>155</v>
      </c>
      <c r="H168" s="206">
        <v>3</v>
      </c>
      <c r="I168" s="207"/>
      <c r="J168" s="208">
        <f>ROUND(I168*H168,2)</f>
        <v>0</v>
      </c>
      <c r="K168" s="204" t="s">
        <v>131</v>
      </c>
      <c r="L168" s="38"/>
      <c r="M168" s="209" t="s">
        <v>1</v>
      </c>
      <c r="N168" s="210" t="s">
        <v>39</v>
      </c>
      <c r="O168" s="70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132</v>
      </c>
      <c r="AT168" s="213" t="s">
        <v>127</v>
      </c>
      <c r="AU168" s="213" t="s">
        <v>84</v>
      </c>
      <c r="AY168" s="16" t="s">
        <v>124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82</v>
      </c>
      <c r="BK168" s="214">
        <f>ROUND(I168*H168,2)</f>
        <v>0</v>
      </c>
      <c r="BL168" s="16" t="s">
        <v>132</v>
      </c>
      <c r="BM168" s="213" t="s">
        <v>205</v>
      </c>
    </row>
    <row r="169" spans="1:65" s="2" customFormat="1" ht="29.25">
      <c r="A169" s="33"/>
      <c r="B169" s="34"/>
      <c r="C169" s="35"/>
      <c r="D169" s="215" t="s">
        <v>134</v>
      </c>
      <c r="E169" s="35"/>
      <c r="F169" s="216" t="s">
        <v>206</v>
      </c>
      <c r="G169" s="35"/>
      <c r="H169" s="35"/>
      <c r="I169" s="114"/>
      <c r="J169" s="35"/>
      <c r="K169" s="35"/>
      <c r="L169" s="38"/>
      <c r="M169" s="217"/>
      <c r="N169" s="218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134</v>
      </c>
      <c r="AU169" s="16" t="s">
        <v>84</v>
      </c>
    </row>
    <row r="170" spans="1:65" s="2" customFormat="1" ht="21.75" customHeight="1">
      <c r="A170" s="33"/>
      <c r="B170" s="34"/>
      <c r="C170" s="202" t="s">
        <v>207</v>
      </c>
      <c r="D170" s="202" t="s">
        <v>127</v>
      </c>
      <c r="E170" s="203" t="s">
        <v>208</v>
      </c>
      <c r="F170" s="204" t="s">
        <v>209</v>
      </c>
      <c r="G170" s="205" t="s">
        <v>155</v>
      </c>
      <c r="H170" s="206">
        <v>1111.5319999999999</v>
      </c>
      <c r="I170" s="207"/>
      <c r="J170" s="208">
        <f>ROUND(I170*H170,2)</f>
        <v>0</v>
      </c>
      <c r="K170" s="204" t="s">
        <v>131</v>
      </c>
      <c r="L170" s="38"/>
      <c r="M170" s="209" t="s">
        <v>1</v>
      </c>
      <c r="N170" s="210" t="s">
        <v>39</v>
      </c>
      <c r="O170" s="70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132</v>
      </c>
      <c r="AT170" s="213" t="s">
        <v>127</v>
      </c>
      <c r="AU170" s="213" t="s">
        <v>84</v>
      </c>
      <c r="AY170" s="16" t="s">
        <v>124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82</v>
      </c>
      <c r="BK170" s="214">
        <f>ROUND(I170*H170,2)</f>
        <v>0</v>
      </c>
      <c r="BL170" s="16" t="s">
        <v>132</v>
      </c>
      <c r="BM170" s="213" t="s">
        <v>210</v>
      </c>
    </row>
    <row r="171" spans="1:65" s="2" customFormat="1" ht="78">
      <c r="A171" s="33"/>
      <c r="B171" s="34"/>
      <c r="C171" s="35"/>
      <c r="D171" s="215" t="s">
        <v>134</v>
      </c>
      <c r="E171" s="35"/>
      <c r="F171" s="216" t="s">
        <v>211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134</v>
      </c>
      <c r="AU171" s="16" t="s">
        <v>84</v>
      </c>
    </row>
    <row r="172" spans="1:65" s="13" customFormat="1">
      <c r="B172" s="219"/>
      <c r="C172" s="220"/>
      <c r="D172" s="215" t="s">
        <v>141</v>
      </c>
      <c r="E172" s="221" t="s">
        <v>1</v>
      </c>
      <c r="F172" s="222" t="s">
        <v>212</v>
      </c>
      <c r="G172" s="220"/>
      <c r="H172" s="223">
        <v>310.58100000000002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141</v>
      </c>
      <c r="AU172" s="229" t="s">
        <v>84</v>
      </c>
      <c r="AV172" s="13" t="s">
        <v>84</v>
      </c>
      <c r="AW172" s="13" t="s">
        <v>31</v>
      </c>
      <c r="AX172" s="13" t="s">
        <v>74</v>
      </c>
      <c r="AY172" s="229" t="s">
        <v>124</v>
      </c>
    </row>
    <row r="173" spans="1:65" s="13" customFormat="1">
      <c r="B173" s="219"/>
      <c r="C173" s="220"/>
      <c r="D173" s="215" t="s">
        <v>141</v>
      </c>
      <c r="E173" s="221" t="s">
        <v>1</v>
      </c>
      <c r="F173" s="222" t="s">
        <v>213</v>
      </c>
      <c r="G173" s="220"/>
      <c r="H173" s="223">
        <v>800.95100000000002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141</v>
      </c>
      <c r="AU173" s="229" t="s">
        <v>84</v>
      </c>
      <c r="AV173" s="13" t="s">
        <v>84</v>
      </c>
      <c r="AW173" s="13" t="s">
        <v>31</v>
      </c>
      <c r="AX173" s="13" t="s">
        <v>74</v>
      </c>
      <c r="AY173" s="229" t="s">
        <v>124</v>
      </c>
    </row>
    <row r="174" spans="1:65" s="14" customFormat="1">
      <c r="B174" s="230"/>
      <c r="C174" s="231"/>
      <c r="D174" s="215" t="s">
        <v>141</v>
      </c>
      <c r="E174" s="232" t="s">
        <v>1</v>
      </c>
      <c r="F174" s="233" t="s">
        <v>144</v>
      </c>
      <c r="G174" s="231"/>
      <c r="H174" s="234">
        <v>1111.5320000000002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141</v>
      </c>
      <c r="AU174" s="240" t="s">
        <v>84</v>
      </c>
      <c r="AV174" s="14" t="s">
        <v>132</v>
      </c>
      <c r="AW174" s="14" t="s">
        <v>31</v>
      </c>
      <c r="AX174" s="14" t="s">
        <v>82</v>
      </c>
      <c r="AY174" s="240" t="s">
        <v>124</v>
      </c>
    </row>
    <row r="175" spans="1:65" s="2" customFormat="1" ht="21.75" customHeight="1">
      <c r="A175" s="33"/>
      <c r="B175" s="34"/>
      <c r="C175" s="202" t="s">
        <v>214</v>
      </c>
      <c r="D175" s="202" t="s">
        <v>127</v>
      </c>
      <c r="E175" s="203" t="s">
        <v>215</v>
      </c>
      <c r="F175" s="204" t="s">
        <v>216</v>
      </c>
      <c r="G175" s="205" t="s">
        <v>176</v>
      </c>
      <c r="H175" s="206">
        <v>0.60099999999999998</v>
      </c>
      <c r="I175" s="207"/>
      <c r="J175" s="208">
        <f>ROUND(I175*H175,2)</f>
        <v>0</v>
      </c>
      <c r="K175" s="204" t="s">
        <v>131</v>
      </c>
      <c r="L175" s="38"/>
      <c r="M175" s="209" t="s">
        <v>1</v>
      </c>
      <c r="N175" s="210" t="s">
        <v>39</v>
      </c>
      <c r="O175" s="70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132</v>
      </c>
      <c r="AT175" s="213" t="s">
        <v>127</v>
      </c>
      <c r="AU175" s="213" t="s">
        <v>84</v>
      </c>
      <c r="AY175" s="16" t="s">
        <v>124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82</v>
      </c>
      <c r="BK175" s="214">
        <f>ROUND(I175*H175,2)</f>
        <v>0</v>
      </c>
      <c r="BL175" s="16" t="s">
        <v>132</v>
      </c>
      <c r="BM175" s="213" t="s">
        <v>217</v>
      </c>
    </row>
    <row r="176" spans="1:65" s="2" customFormat="1" ht="48.75">
      <c r="A176" s="33"/>
      <c r="B176" s="34"/>
      <c r="C176" s="35"/>
      <c r="D176" s="215" t="s">
        <v>134</v>
      </c>
      <c r="E176" s="35"/>
      <c r="F176" s="216" t="s">
        <v>218</v>
      </c>
      <c r="G176" s="35"/>
      <c r="H176" s="35"/>
      <c r="I176" s="114"/>
      <c r="J176" s="35"/>
      <c r="K176" s="35"/>
      <c r="L176" s="38"/>
      <c r="M176" s="217"/>
      <c r="N176" s="21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134</v>
      </c>
      <c r="AU176" s="16" t="s">
        <v>84</v>
      </c>
    </row>
    <row r="177" spans="1:65" s="2" customFormat="1" ht="21.75" customHeight="1">
      <c r="A177" s="33"/>
      <c r="B177" s="34"/>
      <c r="C177" s="202" t="s">
        <v>219</v>
      </c>
      <c r="D177" s="202" t="s">
        <v>127</v>
      </c>
      <c r="E177" s="203" t="s">
        <v>220</v>
      </c>
      <c r="F177" s="204" t="s">
        <v>221</v>
      </c>
      <c r="G177" s="205" t="s">
        <v>222</v>
      </c>
      <c r="H177" s="206">
        <v>20</v>
      </c>
      <c r="I177" s="207"/>
      <c r="J177" s="208">
        <f>ROUND(I177*H177,2)</f>
        <v>0</v>
      </c>
      <c r="K177" s="204" t="s">
        <v>131</v>
      </c>
      <c r="L177" s="38"/>
      <c r="M177" s="209" t="s">
        <v>1</v>
      </c>
      <c r="N177" s="210" t="s">
        <v>39</v>
      </c>
      <c r="O177" s="70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132</v>
      </c>
      <c r="AT177" s="213" t="s">
        <v>127</v>
      </c>
      <c r="AU177" s="213" t="s">
        <v>84</v>
      </c>
      <c r="AY177" s="16" t="s">
        <v>124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82</v>
      </c>
      <c r="BK177" s="214">
        <f>ROUND(I177*H177,2)</f>
        <v>0</v>
      </c>
      <c r="BL177" s="16" t="s">
        <v>132</v>
      </c>
      <c r="BM177" s="213" t="s">
        <v>223</v>
      </c>
    </row>
    <row r="178" spans="1:65" s="2" customFormat="1" ht="87.75">
      <c r="A178" s="33"/>
      <c r="B178" s="34"/>
      <c r="C178" s="35"/>
      <c r="D178" s="215" t="s">
        <v>134</v>
      </c>
      <c r="E178" s="35"/>
      <c r="F178" s="216" t="s">
        <v>224</v>
      </c>
      <c r="G178" s="35"/>
      <c r="H178" s="35"/>
      <c r="I178" s="114"/>
      <c r="J178" s="35"/>
      <c r="K178" s="35"/>
      <c r="L178" s="38"/>
      <c r="M178" s="217"/>
      <c r="N178" s="218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134</v>
      </c>
      <c r="AU178" s="16" t="s">
        <v>84</v>
      </c>
    </row>
    <row r="179" spans="1:65" s="2" customFormat="1" ht="21.75" customHeight="1">
      <c r="A179" s="33"/>
      <c r="B179" s="34"/>
      <c r="C179" s="202" t="s">
        <v>225</v>
      </c>
      <c r="D179" s="202" t="s">
        <v>127</v>
      </c>
      <c r="E179" s="203" t="s">
        <v>226</v>
      </c>
      <c r="F179" s="204" t="s">
        <v>227</v>
      </c>
      <c r="G179" s="205" t="s">
        <v>222</v>
      </c>
      <c r="H179" s="206">
        <v>8</v>
      </c>
      <c r="I179" s="207"/>
      <c r="J179" s="208">
        <f>ROUND(I179*H179,2)</f>
        <v>0</v>
      </c>
      <c r="K179" s="204" t="s">
        <v>131</v>
      </c>
      <c r="L179" s="38"/>
      <c r="M179" s="209" t="s">
        <v>1</v>
      </c>
      <c r="N179" s="210" t="s">
        <v>39</v>
      </c>
      <c r="O179" s="70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132</v>
      </c>
      <c r="AT179" s="213" t="s">
        <v>127</v>
      </c>
      <c r="AU179" s="213" t="s">
        <v>84</v>
      </c>
      <c r="AY179" s="16" t="s">
        <v>124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82</v>
      </c>
      <c r="BK179" s="214">
        <f>ROUND(I179*H179,2)</f>
        <v>0</v>
      </c>
      <c r="BL179" s="16" t="s">
        <v>132</v>
      </c>
      <c r="BM179" s="213" t="s">
        <v>228</v>
      </c>
    </row>
    <row r="180" spans="1:65" s="2" customFormat="1" ht="68.25">
      <c r="A180" s="33"/>
      <c r="B180" s="34"/>
      <c r="C180" s="35"/>
      <c r="D180" s="215" t="s">
        <v>134</v>
      </c>
      <c r="E180" s="35"/>
      <c r="F180" s="216" t="s">
        <v>229</v>
      </c>
      <c r="G180" s="35"/>
      <c r="H180" s="35"/>
      <c r="I180" s="114"/>
      <c r="J180" s="35"/>
      <c r="K180" s="35"/>
      <c r="L180" s="38"/>
      <c r="M180" s="217"/>
      <c r="N180" s="21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134</v>
      </c>
      <c r="AU180" s="16" t="s">
        <v>84</v>
      </c>
    </row>
    <row r="181" spans="1:65" s="2" customFormat="1" ht="21.75" customHeight="1">
      <c r="A181" s="33"/>
      <c r="B181" s="34"/>
      <c r="C181" s="202" t="s">
        <v>230</v>
      </c>
      <c r="D181" s="202" t="s">
        <v>127</v>
      </c>
      <c r="E181" s="203" t="s">
        <v>231</v>
      </c>
      <c r="F181" s="204" t="s">
        <v>232</v>
      </c>
      <c r="G181" s="205" t="s">
        <v>222</v>
      </c>
      <c r="H181" s="206">
        <v>2</v>
      </c>
      <c r="I181" s="207"/>
      <c r="J181" s="208">
        <f>ROUND(I181*H181,2)</f>
        <v>0</v>
      </c>
      <c r="K181" s="204" t="s">
        <v>131</v>
      </c>
      <c r="L181" s="38"/>
      <c r="M181" s="209" t="s">
        <v>1</v>
      </c>
      <c r="N181" s="210" t="s">
        <v>39</v>
      </c>
      <c r="O181" s="70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3" t="s">
        <v>132</v>
      </c>
      <c r="AT181" s="213" t="s">
        <v>127</v>
      </c>
      <c r="AU181" s="213" t="s">
        <v>84</v>
      </c>
      <c r="AY181" s="16" t="s">
        <v>124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82</v>
      </c>
      <c r="BK181" s="214">
        <f>ROUND(I181*H181,2)</f>
        <v>0</v>
      </c>
      <c r="BL181" s="16" t="s">
        <v>132</v>
      </c>
      <c r="BM181" s="213" t="s">
        <v>233</v>
      </c>
    </row>
    <row r="182" spans="1:65" s="2" customFormat="1" ht="58.5">
      <c r="A182" s="33"/>
      <c r="B182" s="34"/>
      <c r="C182" s="35"/>
      <c r="D182" s="215" t="s">
        <v>134</v>
      </c>
      <c r="E182" s="35"/>
      <c r="F182" s="216" t="s">
        <v>234</v>
      </c>
      <c r="G182" s="35"/>
      <c r="H182" s="35"/>
      <c r="I182" s="114"/>
      <c r="J182" s="35"/>
      <c r="K182" s="35"/>
      <c r="L182" s="38"/>
      <c r="M182" s="217"/>
      <c r="N182" s="218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134</v>
      </c>
      <c r="AU182" s="16" t="s">
        <v>84</v>
      </c>
    </row>
    <row r="183" spans="1:65" s="2" customFormat="1" ht="33" customHeight="1">
      <c r="A183" s="33"/>
      <c r="B183" s="34"/>
      <c r="C183" s="202" t="s">
        <v>235</v>
      </c>
      <c r="D183" s="202" t="s">
        <v>127</v>
      </c>
      <c r="E183" s="203" t="s">
        <v>236</v>
      </c>
      <c r="F183" s="204" t="s">
        <v>237</v>
      </c>
      <c r="G183" s="205" t="s">
        <v>238</v>
      </c>
      <c r="H183" s="206">
        <v>1400</v>
      </c>
      <c r="I183" s="207"/>
      <c r="J183" s="208">
        <f>ROUND(I183*H183,2)</f>
        <v>0</v>
      </c>
      <c r="K183" s="204" t="s">
        <v>131</v>
      </c>
      <c r="L183" s="38"/>
      <c r="M183" s="209" t="s">
        <v>1</v>
      </c>
      <c r="N183" s="210" t="s">
        <v>39</v>
      </c>
      <c r="O183" s="70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3" t="s">
        <v>132</v>
      </c>
      <c r="AT183" s="213" t="s">
        <v>127</v>
      </c>
      <c r="AU183" s="213" t="s">
        <v>84</v>
      </c>
      <c r="AY183" s="16" t="s">
        <v>124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82</v>
      </c>
      <c r="BK183" s="214">
        <f>ROUND(I183*H183,2)</f>
        <v>0</v>
      </c>
      <c r="BL183" s="16" t="s">
        <v>132</v>
      </c>
      <c r="BM183" s="213" t="s">
        <v>239</v>
      </c>
    </row>
    <row r="184" spans="1:65" s="2" customFormat="1" ht="58.5">
      <c r="A184" s="33"/>
      <c r="B184" s="34"/>
      <c r="C184" s="35"/>
      <c r="D184" s="215" t="s">
        <v>134</v>
      </c>
      <c r="E184" s="35"/>
      <c r="F184" s="216" t="s">
        <v>240</v>
      </c>
      <c r="G184" s="35"/>
      <c r="H184" s="35"/>
      <c r="I184" s="114"/>
      <c r="J184" s="35"/>
      <c r="K184" s="35"/>
      <c r="L184" s="38"/>
      <c r="M184" s="217"/>
      <c r="N184" s="218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134</v>
      </c>
      <c r="AU184" s="16" t="s">
        <v>84</v>
      </c>
    </row>
    <row r="185" spans="1:65" s="2" customFormat="1" ht="19.5">
      <c r="A185" s="33"/>
      <c r="B185" s="34"/>
      <c r="C185" s="35"/>
      <c r="D185" s="215" t="s">
        <v>171</v>
      </c>
      <c r="E185" s="35"/>
      <c r="F185" s="241" t="s">
        <v>241</v>
      </c>
      <c r="G185" s="35"/>
      <c r="H185" s="35"/>
      <c r="I185" s="114"/>
      <c r="J185" s="35"/>
      <c r="K185" s="35"/>
      <c r="L185" s="38"/>
      <c r="M185" s="217"/>
      <c r="N185" s="218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171</v>
      </c>
      <c r="AU185" s="16" t="s">
        <v>84</v>
      </c>
    </row>
    <row r="186" spans="1:65" s="2" customFormat="1" ht="21.75" customHeight="1">
      <c r="A186" s="33"/>
      <c r="B186" s="34"/>
      <c r="C186" s="202" t="s">
        <v>8</v>
      </c>
      <c r="D186" s="202" t="s">
        <v>127</v>
      </c>
      <c r="E186" s="203" t="s">
        <v>242</v>
      </c>
      <c r="F186" s="204" t="s">
        <v>243</v>
      </c>
      <c r="G186" s="205" t="s">
        <v>155</v>
      </c>
      <c r="H186" s="206">
        <v>3</v>
      </c>
      <c r="I186" s="207"/>
      <c r="J186" s="208">
        <f>ROUND(I186*H186,2)</f>
        <v>0</v>
      </c>
      <c r="K186" s="204" t="s">
        <v>131</v>
      </c>
      <c r="L186" s="38"/>
      <c r="M186" s="209" t="s">
        <v>1</v>
      </c>
      <c r="N186" s="210" t="s">
        <v>39</v>
      </c>
      <c r="O186" s="70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3" t="s">
        <v>132</v>
      </c>
      <c r="AT186" s="213" t="s">
        <v>127</v>
      </c>
      <c r="AU186" s="213" t="s">
        <v>84</v>
      </c>
      <c r="AY186" s="16" t="s">
        <v>124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6" t="s">
        <v>82</v>
      </c>
      <c r="BK186" s="214">
        <f>ROUND(I186*H186,2)</f>
        <v>0</v>
      </c>
      <c r="BL186" s="16" t="s">
        <v>132</v>
      </c>
      <c r="BM186" s="213" t="s">
        <v>244</v>
      </c>
    </row>
    <row r="187" spans="1:65" s="2" customFormat="1" ht="48.75">
      <c r="A187" s="33"/>
      <c r="B187" s="34"/>
      <c r="C187" s="35"/>
      <c r="D187" s="215" t="s">
        <v>134</v>
      </c>
      <c r="E187" s="35"/>
      <c r="F187" s="216" t="s">
        <v>245</v>
      </c>
      <c r="G187" s="35"/>
      <c r="H187" s="35"/>
      <c r="I187" s="114"/>
      <c r="J187" s="35"/>
      <c r="K187" s="35"/>
      <c r="L187" s="38"/>
      <c r="M187" s="217"/>
      <c r="N187" s="218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134</v>
      </c>
      <c r="AU187" s="16" t="s">
        <v>84</v>
      </c>
    </row>
    <row r="188" spans="1:65" s="13" customFormat="1">
      <c r="B188" s="219"/>
      <c r="C188" s="220"/>
      <c r="D188" s="215" t="s">
        <v>141</v>
      </c>
      <c r="E188" s="221" t="s">
        <v>1</v>
      </c>
      <c r="F188" s="222" t="s">
        <v>246</v>
      </c>
      <c r="G188" s="220"/>
      <c r="H188" s="223">
        <v>3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141</v>
      </c>
      <c r="AU188" s="229" t="s">
        <v>84</v>
      </c>
      <c r="AV188" s="13" t="s">
        <v>84</v>
      </c>
      <c r="AW188" s="13" t="s">
        <v>31</v>
      </c>
      <c r="AX188" s="13" t="s">
        <v>82</v>
      </c>
      <c r="AY188" s="229" t="s">
        <v>124</v>
      </c>
    </row>
    <row r="189" spans="1:65" s="2" customFormat="1" ht="33" customHeight="1">
      <c r="A189" s="33"/>
      <c r="B189" s="34"/>
      <c r="C189" s="202" t="s">
        <v>247</v>
      </c>
      <c r="D189" s="202" t="s">
        <v>127</v>
      </c>
      <c r="E189" s="203" t="s">
        <v>248</v>
      </c>
      <c r="F189" s="204" t="s">
        <v>249</v>
      </c>
      <c r="G189" s="205" t="s">
        <v>238</v>
      </c>
      <c r="H189" s="206">
        <v>8</v>
      </c>
      <c r="I189" s="207"/>
      <c r="J189" s="208">
        <f>ROUND(I189*H189,2)</f>
        <v>0</v>
      </c>
      <c r="K189" s="204" t="s">
        <v>131</v>
      </c>
      <c r="L189" s="38"/>
      <c r="M189" s="209" t="s">
        <v>1</v>
      </c>
      <c r="N189" s="210" t="s">
        <v>39</v>
      </c>
      <c r="O189" s="70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132</v>
      </c>
      <c r="AT189" s="213" t="s">
        <v>127</v>
      </c>
      <c r="AU189" s="213" t="s">
        <v>84</v>
      </c>
      <c r="AY189" s="16" t="s">
        <v>124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82</v>
      </c>
      <c r="BK189" s="214">
        <f>ROUND(I189*H189,2)</f>
        <v>0</v>
      </c>
      <c r="BL189" s="16" t="s">
        <v>132</v>
      </c>
      <c r="BM189" s="213" t="s">
        <v>250</v>
      </c>
    </row>
    <row r="190" spans="1:65" s="2" customFormat="1" ht="29.25">
      <c r="A190" s="33"/>
      <c r="B190" s="34"/>
      <c r="C190" s="35"/>
      <c r="D190" s="215" t="s">
        <v>134</v>
      </c>
      <c r="E190" s="35"/>
      <c r="F190" s="216" t="s">
        <v>251</v>
      </c>
      <c r="G190" s="35"/>
      <c r="H190" s="35"/>
      <c r="I190" s="114"/>
      <c r="J190" s="35"/>
      <c r="K190" s="35"/>
      <c r="L190" s="38"/>
      <c r="M190" s="217"/>
      <c r="N190" s="218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134</v>
      </c>
      <c r="AU190" s="16" t="s">
        <v>84</v>
      </c>
    </row>
    <row r="191" spans="1:65" s="12" customFormat="1" ht="22.9" customHeight="1">
      <c r="B191" s="186"/>
      <c r="C191" s="187"/>
      <c r="D191" s="188" t="s">
        <v>73</v>
      </c>
      <c r="E191" s="200" t="s">
        <v>252</v>
      </c>
      <c r="F191" s="200" t="s">
        <v>253</v>
      </c>
      <c r="G191" s="187"/>
      <c r="H191" s="187"/>
      <c r="I191" s="190"/>
      <c r="J191" s="201">
        <f>BK191</f>
        <v>0</v>
      </c>
      <c r="K191" s="187"/>
      <c r="L191" s="192"/>
      <c r="M191" s="193"/>
      <c r="N191" s="194"/>
      <c r="O191" s="194"/>
      <c r="P191" s="195">
        <f>SUM(P192:P216)</f>
        <v>0</v>
      </c>
      <c r="Q191" s="194"/>
      <c r="R191" s="195">
        <f>SUM(R192:R216)</f>
        <v>0</v>
      </c>
      <c r="S191" s="194"/>
      <c r="T191" s="196">
        <f>SUM(T192:T216)</f>
        <v>0</v>
      </c>
      <c r="AR191" s="197" t="s">
        <v>82</v>
      </c>
      <c r="AT191" s="198" t="s">
        <v>73</v>
      </c>
      <c r="AU191" s="198" t="s">
        <v>82</v>
      </c>
      <c r="AY191" s="197" t="s">
        <v>124</v>
      </c>
      <c r="BK191" s="199">
        <f>SUM(BK192:BK216)</f>
        <v>0</v>
      </c>
    </row>
    <row r="192" spans="1:65" s="2" customFormat="1" ht="21.75" customHeight="1">
      <c r="A192" s="33"/>
      <c r="B192" s="34"/>
      <c r="C192" s="202" t="s">
        <v>254</v>
      </c>
      <c r="D192" s="202" t="s">
        <v>127</v>
      </c>
      <c r="E192" s="203" t="s">
        <v>255</v>
      </c>
      <c r="F192" s="204" t="s">
        <v>256</v>
      </c>
      <c r="G192" s="205" t="s">
        <v>238</v>
      </c>
      <c r="H192" s="206">
        <v>3.6</v>
      </c>
      <c r="I192" s="207"/>
      <c r="J192" s="208">
        <f>ROUND(I192*H192,2)</f>
        <v>0</v>
      </c>
      <c r="K192" s="204" t="s">
        <v>131</v>
      </c>
      <c r="L192" s="38"/>
      <c r="M192" s="209" t="s">
        <v>1</v>
      </c>
      <c r="N192" s="210" t="s">
        <v>39</v>
      </c>
      <c r="O192" s="70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132</v>
      </c>
      <c r="AT192" s="213" t="s">
        <v>127</v>
      </c>
      <c r="AU192" s="213" t="s">
        <v>84</v>
      </c>
      <c r="AY192" s="16" t="s">
        <v>124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82</v>
      </c>
      <c r="BK192" s="214">
        <f>ROUND(I192*H192,2)</f>
        <v>0</v>
      </c>
      <c r="BL192" s="16" t="s">
        <v>132</v>
      </c>
      <c r="BM192" s="213" t="s">
        <v>257</v>
      </c>
    </row>
    <row r="193" spans="1:65" s="2" customFormat="1" ht="39">
      <c r="A193" s="33"/>
      <c r="B193" s="34"/>
      <c r="C193" s="35"/>
      <c r="D193" s="215" t="s">
        <v>134</v>
      </c>
      <c r="E193" s="35"/>
      <c r="F193" s="216" t="s">
        <v>258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134</v>
      </c>
      <c r="AU193" s="16" t="s">
        <v>84</v>
      </c>
    </row>
    <row r="194" spans="1:65" s="2" customFormat="1" ht="21.75" customHeight="1">
      <c r="A194" s="33"/>
      <c r="B194" s="34"/>
      <c r="C194" s="202" t="s">
        <v>259</v>
      </c>
      <c r="D194" s="202" t="s">
        <v>127</v>
      </c>
      <c r="E194" s="203" t="s">
        <v>260</v>
      </c>
      <c r="F194" s="204" t="s">
        <v>261</v>
      </c>
      <c r="G194" s="205" t="s">
        <v>168</v>
      </c>
      <c r="H194" s="206">
        <v>2</v>
      </c>
      <c r="I194" s="207"/>
      <c r="J194" s="208">
        <f>ROUND(I194*H194,2)</f>
        <v>0</v>
      </c>
      <c r="K194" s="204" t="s">
        <v>131</v>
      </c>
      <c r="L194" s="38"/>
      <c r="M194" s="209" t="s">
        <v>1</v>
      </c>
      <c r="N194" s="210" t="s">
        <v>39</v>
      </c>
      <c r="O194" s="70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132</v>
      </c>
      <c r="AT194" s="213" t="s">
        <v>127</v>
      </c>
      <c r="AU194" s="213" t="s">
        <v>84</v>
      </c>
      <c r="AY194" s="16" t="s">
        <v>124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82</v>
      </c>
      <c r="BK194" s="214">
        <f>ROUND(I194*H194,2)</f>
        <v>0</v>
      </c>
      <c r="BL194" s="16" t="s">
        <v>132</v>
      </c>
      <c r="BM194" s="213" t="s">
        <v>262</v>
      </c>
    </row>
    <row r="195" spans="1:65" s="2" customFormat="1" ht="29.25">
      <c r="A195" s="33"/>
      <c r="B195" s="34"/>
      <c r="C195" s="35"/>
      <c r="D195" s="215" t="s">
        <v>134</v>
      </c>
      <c r="E195" s="35"/>
      <c r="F195" s="216" t="s">
        <v>263</v>
      </c>
      <c r="G195" s="35"/>
      <c r="H195" s="35"/>
      <c r="I195" s="114"/>
      <c r="J195" s="35"/>
      <c r="K195" s="35"/>
      <c r="L195" s="38"/>
      <c r="M195" s="217"/>
      <c r="N195" s="218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134</v>
      </c>
      <c r="AU195" s="16" t="s">
        <v>84</v>
      </c>
    </row>
    <row r="196" spans="1:65" s="2" customFormat="1" ht="21.75" customHeight="1">
      <c r="A196" s="33"/>
      <c r="B196" s="34"/>
      <c r="C196" s="202" t="s">
        <v>264</v>
      </c>
      <c r="D196" s="202" t="s">
        <v>127</v>
      </c>
      <c r="E196" s="203" t="s">
        <v>265</v>
      </c>
      <c r="F196" s="204" t="s">
        <v>266</v>
      </c>
      <c r="G196" s="205" t="s">
        <v>176</v>
      </c>
      <c r="H196" s="206">
        <v>1.262</v>
      </c>
      <c r="I196" s="207"/>
      <c r="J196" s="208">
        <f>ROUND(I196*H196,2)</f>
        <v>0</v>
      </c>
      <c r="K196" s="204" t="s">
        <v>131</v>
      </c>
      <c r="L196" s="38"/>
      <c r="M196" s="209" t="s">
        <v>1</v>
      </c>
      <c r="N196" s="210" t="s">
        <v>39</v>
      </c>
      <c r="O196" s="70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3" t="s">
        <v>132</v>
      </c>
      <c r="AT196" s="213" t="s">
        <v>127</v>
      </c>
      <c r="AU196" s="213" t="s">
        <v>84</v>
      </c>
      <c r="AY196" s="16" t="s">
        <v>124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6" t="s">
        <v>82</v>
      </c>
      <c r="BK196" s="214">
        <f>ROUND(I196*H196,2)</f>
        <v>0</v>
      </c>
      <c r="BL196" s="16" t="s">
        <v>132</v>
      </c>
      <c r="BM196" s="213" t="s">
        <v>267</v>
      </c>
    </row>
    <row r="197" spans="1:65" s="2" customFormat="1" ht="78">
      <c r="A197" s="33"/>
      <c r="B197" s="34"/>
      <c r="C197" s="35"/>
      <c r="D197" s="215" t="s">
        <v>134</v>
      </c>
      <c r="E197" s="35"/>
      <c r="F197" s="216" t="s">
        <v>268</v>
      </c>
      <c r="G197" s="35"/>
      <c r="H197" s="35"/>
      <c r="I197" s="114"/>
      <c r="J197" s="35"/>
      <c r="K197" s="35"/>
      <c r="L197" s="38"/>
      <c r="M197" s="217"/>
      <c r="N197" s="218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134</v>
      </c>
      <c r="AU197" s="16" t="s">
        <v>84</v>
      </c>
    </row>
    <row r="198" spans="1:65" s="2" customFormat="1" ht="19.5">
      <c r="A198" s="33"/>
      <c r="B198" s="34"/>
      <c r="C198" s="35"/>
      <c r="D198" s="215" t="s">
        <v>171</v>
      </c>
      <c r="E198" s="35"/>
      <c r="F198" s="241" t="s">
        <v>269</v>
      </c>
      <c r="G198" s="35"/>
      <c r="H198" s="35"/>
      <c r="I198" s="114"/>
      <c r="J198" s="35"/>
      <c r="K198" s="35"/>
      <c r="L198" s="38"/>
      <c r="M198" s="217"/>
      <c r="N198" s="218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171</v>
      </c>
      <c r="AU198" s="16" t="s">
        <v>84</v>
      </c>
    </row>
    <row r="199" spans="1:65" s="13" customFormat="1">
      <c r="B199" s="219"/>
      <c r="C199" s="220"/>
      <c r="D199" s="215" t="s">
        <v>141</v>
      </c>
      <c r="E199" s="221" t="s">
        <v>1</v>
      </c>
      <c r="F199" s="222" t="s">
        <v>270</v>
      </c>
      <c r="G199" s="220"/>
      <c r="H199" s="223">
        <v>1.262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141</v>
      </c>
      <c r="AU199" s="229" t="s">
        <v>84</v>
      </c>
      <c r="AV199" s="13" t="s">
        <v>84</v>
      </c>
      <c r="AW199" s="13" t="s">
        <v>31</v>
      </c>
      <c r="AX199" s="13" t="s">
        <v>82</v>
      </c>
      <c r="AY199" s="229" t="s">
        <v>124</v>
      </c>
    </row>
    <row r="200" spans="1:65" s="2" customFormat="1" ht="21.75" customHeight="1">
      <c r="A200" s="33"/>
      <c r="B200" s="34"/>
      <c r="C200" s="202" t="s">
        <v>271</v>
      </c>
      <c r="D200" s="202" t="s">
        <v>127</v>
      </c>
      <c r="E200" s="203" t="s">
        <v>272</v>
      </c>
      <c r="F200" s="204" t="s">
        <v>273</v>
      </c>
      <c r="G200" s="205" t="s">
        <v>176</v>
      </c>
      <c r="H200" s="206">
        <v>0.7</v>
      </c>
      <c r="I200" s="207"/>
      <c r="J200" s="208">
        <f>ROUND(I200*H200,2)</f>
        <v>0</v>
      </c>
      <c r="K200" s="204" t="s">
        <v>131</v>
      </c>
      <c r="L200" s="38"/>
      <c r="M200" s="209" t="s">
        <v>1</v>
      </c>
      <c r="N200" s="210" t="s">
        <v>39</v>
      </c>
      <c r="O200" s="70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3" t="s">
        <v>132</v>
      </c>
      <c r="AT200" s="213" t="s">
        <v>127</v>
      </c>
      <c r="AU200" s="213" t="s">
        <v>84</v>
      </c>
      <c r="AY200" s="16" t="s">
        <v>124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6" t="s">
        <v>82</v>
      </c>
      <c r="BK200" s="214">
        <f>ROUND(I200*H200,2)</f>
        <v>0</v>
      </c>
      <c r="BL200" s="16" t="s">
        <v>132</v>
      </c>
      <c r="BM200" s="213" t="s">
        <v>274</v>
      </c>
    </row>
    <row r="201" spans="1:65" s="2" customFormat="1" ht="78">
      <c r="A201" s="33"/>
      <c r="B201" s="34"/>
      <c r="C201" s="35"/>
      <c r="D201" s="215" t="s">
        <v>134</v>
      </c>
      <c r="E201" s="35"/>
      <c r="F201" s="216" t="s">
        <v>275</v>
      </c>
      <c r="G201" s="35"/>
      <c r="H201" s="35"/>
      <c r="I201" s="114"/>
      <c r="J201" s="35"/>
      <c r="K201" s="35"/>
      <c r="L201" s="38"/>
      <c r="M201" s="217"/>
      <c r="N201" s="218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134</v>
      </c>
      <c r="AU201" s="16" t="s">
        <v>84</v>
      </c>
    </row>
    <row r="202" spans="1:65" s="2" customFormat="1" ht="19.5">
      <c r="A202" s="33"/>
      <c r="B202" s="34"/>
      <c r="C202" s="35"/>
      <c r="D202" s="215" t="s">
        <v>171</v>
      </c>
      <c r="E202" s="35"/>
      <c r="F202" s="241" t="s">
        <v>269</v>
      </c>
      <c r="G202" s="35"/>
      <c r="H202" s="35"/>
      <c r="I202" s="114"/>
      <c r="J202" s="35"/>
      <c r="K202" s="35"/>
      <c r="L202" s="38"/>
      <c r="M202" s="217"/>
      <c r="N202" s="218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171</v>
      </c>
      <c r="AU202" s="16" t="s">
        <v>84</v>
      </c>
    </row>
    <row r="203" spans="1:65" s="2" customFormat="1" ht="21.75" customHeight="1">
      <c r="A203" s="33"/>
      <c r="B203" s="34"/>
      <c r="C203" s="202" t="s">
        <v>276</v>
      </c>
      <c r="D203" s="202" t="s">
        <v>127</v>
      </c>
      <c r="E203" s="203" t="s">
        <v>277</v>
      </c>
      <c r="F203" s="204" t="s">
        <v>278</v>
      </c>
      <c r="G203" s="205" t="s">
        <v>238</v>
      </c>
      <c r="H203" s="206">
        <v>150</v>
      </c>
      <c r="I203" s="207"/>
      <c r="J203" s="208">
        <f>ROUND(I203*H203,2)</f>
        <v>0</v>
      </c>
      <c r="K203" s="204" t="s">
        <v>131</v>
      </c>
      <c r="L203" s="38"/>
      <c r="M203" s="209" t="s">
        <v>1</v>
      </c>
      <c r="N203" s="210" t="s">
        <v>39</v>
      </c>
      <c r="O203" s="70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3" t="s">
        <v>132</v>
      </c>
      <c r="AT203" s="213" t="s">
        <v>127</v>
      </c>
      <c r="AU203" s="213" t="s">
        <v>84</v>
      </c>
      <c r="AY203" s="16" t="s">
        <v>124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6" t="s">
        <v>82</v>
      </c>
      <c r="BK203" s="214">
        <f>ROUND(I203*H203,2)</f>
        <v>0</v>
      </c>
      <c r="BL203" s="16" t="s">
        <v>132</v>
      </c>
      <c r="BM203" s="213" t="s">
        <v>279</v>
      </c>
    </row>
    <row r="204" spans="1:65" s="2" customFormat="1" ht="78">
      <c r="A204" s="33"/>
      <c r="B204" s="34"/>
      <c r="C204" s="35"/>
      <c r="D204" s="215" t="s">
        <v>134</v>
      </c>
      <c r="E204" s="35"/>
      <c r="F204" s="216" t="s">
        <v>280</v>
      </c>
      <c r="G204" s="35"/>
      <c r="H204" s="35"/>
      <c r="I204" s="114"/>
      <c r="J204" s="35"/>
      <c r="K204" s="35"/>
      <c r="L204" s="38"/>
      <c r="M204" s="217"/>
      <c r="N204" s="218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134</v>
      </c>
      <c r="AU204" s="16" t="s">
        <v>84</v>
      </c>
    </row>
    <row r="205" spans="1:65" s="2" customFormat="1" ht="19.5">
      <c r="A205" s="33"/>
      <c r="B205" s="34"/>
      <c r="C205" s="35"/>
      <c r="D205" s="215" t="s">
        <v>171</v>
      </c>
      <c r="E205" s="35"/>
      <c r="F205" s="241" t="s">
        <v>281</v>
      </c>
      <c r="G205" s="35"/>
      <c r="H205" s="35"/>
      <c r="I205" s="114"/>
      <c r="J205" s="35"/>
      <c r="K205" s="35"/>
      <c r="L205" s="38"/>
      <c r="M205" s="217"/>
      <c r="N205" s="21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171</v>
      </c>
      <c r="AU205" s="16" t="s">
        <v>84</v>
      </c>
    </row>
    <row r="206" spans="1:65" s="2" customFormat="1" ht="21.75" customHeight="1">
      <c r="A206" s="33"/>
      <c r="B206" s="34"/>
      <c r="C206" s="202" t="s">
        <v>7</v>
      </c>
      <c r="D206" s="202" t="s">
        <v>127</v>
      </c>
      <c r="E206" s="203" t="s">
        <v>282</v>
      </c>
      <c r="F206" s="204" t="s">
        <v>283</v>
      </c>
      <c r="G206" s="205" t="s">
        <v>155</v>
      </c>
      <c r="H206" s="206">
        <v>1224.5119999999999</v>
      </c>
      <c r="I206" s="207"/>
      <c r="J206" s="208">
        <f>ROUND(I206*H206,2)</f>
        <v>0</v>
      </c>
      <c r="K206" s="204" t="s">
        <v>131</v>
      </c>
      <c r="L206" s="38"/>
      <c r="M206" s="209" t="s">
        <v>1</v>
      </c>
      <c r="N206" s="210" t="s">
        <v>39</v>
      </c>
      <c r="O206" s="70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132</v>
      </c>
      <c r="AT206" s="213" t="s">
        <v>127</v>
      </c>
      <c r="AU206" s="213" t="s">
        <v>84</v>
      </c>
      <c r="AY206" s="16" t="s">
        <v>124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82</v>
      </c>
      <c r="BK206" s="214">
        <f>ROUND(I206*H206,2)</f>
        <v>0</v>
      </c>
      <c r="BL206" s="16" t="s">
        <v>132</v>
      </c>
      <c r="BM206" s="213" t="s">
        <v>284</v>
      </c>
    </row>
    <row r="207" spans="1:65" s="2" customFormat="1" ht="48.75">
      <c r="A207" s="33"/>
      <c r="B207" s="34"/>
      <c r="C207" s="35"/>
      <c r="D207" s="215" t="s">
        <v>134</v>
      </c>
      <c r="E207" s="35"/>
      <c r="F207" s="216" t="s">
        <v>285</v>
      </c>
      <c r="G207" s="35"/>
      <c r="H207" s="35"/>
      <c r="I207" s="114"/>
      <c r="J207" s="35"/>
      <c r="K207" s="35"/>
      <c r="L207" s="38"/>
      <c r="M207" s="217"/>
      <c r="N207" s="21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134</v>
      </c>
      <c r="AU207" s="16" t="s">
        <v>84</v>
      </c>
    </row>
    <row r="208" spans="1:65" s="13" customFormat="1">
      <c r="B208" s="219"/>
      <c r="C208" s="220"/>
      <c r="D208" s="215" t="s">
        <v>141</v>
      </c>
      <c r="E208" s="221" t="s">
        <v>1</v>
      </c>
      <c r="F208" s="222" t="s">
        <v>286</v>
      </c>
      <c r="G208" s="220"/>
      <c r="H208" s="223">
        <v>1224.5119999999999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141</v>
      </c>
      <c r="AU208" s="229" t="s">
        <v>84</v>
      </c>
      <c r="AV208" s="13" t="s">
        <v>84</v>
      </c>
      <c r="AW208" s="13" t="s">
        <v>31</v>
      </c>
      <c r="AX208" s="13" t="s">
        <v>82</v>
      </c>
      <c r="AY208" s="229" t="s">
        <v>124</v>
      </c>
    </row>
    <row r="209" spans="1:65" s="2" customFormat="1" ht="21.75" customHeight="1">
      <c r="A209" s="33"/>
      <c r="B209" s="34"/>
      <c r="C209" s="202" t="s">
        <v>287</v>
      </c>
      <c r="D209" s="202" t="s">
        <v>127</v>
      </c>
      <c r="E209" s="203" t="s">
        <v>288</v>
      </c>
      <c r="F209" s="204" t="s">
        <v>289</v>
      </c>
      <c r="G209" s="205" t="s">
        <v>238</v>
      </c>
      <c r="H209" s="206">
        <v>3.6</v>
      </c>
      <c r="I209" s="207"/>
      <c r="J209" s="208">
        <f>ROUND(I209*H209,2)</f>
        <v>0</v>
      </c>
      <c r="K209" s="204" t="s">
        <v>131</v>
      </c>
      <c r="L209" s="38"/>
      <c r="M209" s="209" t="s">
        <v>1</v>
      </c>
      <c r="N209" s="210" t="s">
        <v>39</v>
      </c>
      <c r="O209" s="70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3" t="s">
        <v>132</v>
      </c>
      <c r="AT209" s="213" t="s">
        <v>127</v>
      </c>
      <c r="AU209" s="213" t="s">
        <v>84</v>
      </c>
      <c r="AY209" s="16" t="s">
        <v>124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6" t="s">
        <v>82</v>
      </c>
      <c r="BK209" s="214">
        <f>ROUND(I209*H209,2)</f>
        <v>0</v>
      </c>
      <c r="BL209" s="16" t="s">
        <v>132</v>
      </c>
      <c r="BM209" s="213" t="s">
        <v>290</v>
      </c>
    </row>
    <row r="210" spans="1:65" s="2" customFormat="1" ht="39">
      <c r="A210" s="33"/>
      <c r="B210" s="34"/>
      <c r="C210" s="35"/>
      <c r="D210" s="215" t="s">
        <v>134</v>
      </c>
      <c r="E210" s="35"/>
      <c r="F210" s="216" t="s">
        <v>291</v>
      </c>
      <c r="G210" s="35"/>
      <c r="H210" s="35"/>
      <c r="I210" s="114"/>
      <c r="J210" s="35"/>
      <c r="K210" s="35"/>
      <c r="L210" s="38"/>
      <c r="M210" s="217"/>
      <c r="N210" s="218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134</v>
      </c>
      <c r="AU210" s="16" t="s">
        <v>84</v>
      </c>
    </row>
    <row r="211" spans="1:65" s="2" customFormat="1" ht="21.75" customHeight="1">
      <c r="A211" s="33"/>
      <c r="B211" s="34"/>
      <c r="C211" s="202" t="s">
        <v>292</v>
      </c>
      <c r="D211" s="202" t="s">
        <v>127</v>
      </c>
      <c r="E211" s="203" t="s">
        <v>293</v>
      </c>
      <c r="F211" s="204" t="s">
        <v>294</v>
      </c>
      <c r="G211" s="205" t="s">
        <v>168</v>
      </c>
      <c r="H211" s="206">
        <v>2</v>
      </c>
      <c r="I211" s="207"/>
      <c r="J211" s="208">
        <f>ROUND(I211*H211,2)</f>
        <v>0</v>
      </c>
      <c r="K211" s="204" t="s">
        <v>131</v>
      </c>
      <c r="L211" s="38"/>
      <c r="M211" s="209" t="s">
        <v>1</v>
      </c>
      <c r="N211" s="210" t="s">
        <v>39</v>
      </c>
      <c r="O211" s="70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3" t="s">
        <v>132</v>
      </c>
      <c r="AT211" s="213" t="s">
        <v>127</v>
      </c>
      <c r="AU211" s="213" t="s">
        <v>84</v>
      </c>
      <c r="AY211" s="16" t="s">
        <v>124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6" t="s">
        <v>82</v>
      </c>
      <c r="BK211" s="214">
        <f>ROUND(I211*H211,2)</f>
        <v>0</v>
      </c>
      <c r="BL211" s="16" t="s">
        <v>132</v>
      </c>
      <c r="BM211" s="213" t="s">
        <v>295</v>
      </c>
    </row>
    <row r="212" spans="1:65" s="2" customFormat="1" ht="29.25">
      <c r="A212" s="33"/>
      <c r="B212" s="34"/>
      <c r="C212" s="35"/>
      <c r="D212" s="215" t="s">
        <v>134</v>
      </c>
      <c r="E212" s="35"/>
      <c r="F212" s="216" t="s">
        <v>296</v>
      </c>
      <c r="G212" s="35"/>
      <c r="H212" s="35"/>
      <c r="I212" s="114"/>
      <c r="J212" s="35"/>
      <c r="K212" s="35"/>
      <c r="L212" s="38"/>
      <c r="M212" s="217"/>
      <c r="N212" s="218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134</v>
      </c>
      <c r="AU212" s="16" t="s">
        <v>84</v>
      </c>
    </row>
    <row r="213" spans="1:65" s="2" customFormat="1" ht="21.75" customHeight="1">
      <c r="A213" s="33"/>
      <c r="B213" s="34"/>
      <c r="C213" s="202" t="s">
        <v>297</v>
      </c>
      <c r="D213" s="202" t="s">
        <v>127</v>
      </c>
      <c r="E213" s="203" t="s">
        <v>298</v>
      </c>
      <c r="F213" s="204" t="s">
        <v>299</v>
      </c>
      <c r="G213" s="205" t="s">
        <v>176</v>
      </c>
      <c r="H213" s="206">
        <v>0.61099999999999999</v>
      </c>
      <c r="I213" s="207"/>
      <c r="J213" s="208">
        <f>ROUND(I213*H213,2)</f>
        <v>0</v>
      </c>
      <c r="K213" s="204" t="s">
        <v>131</v>
      </c>
      <c r="L213" s="38"/>
      <c r="M213" s="209" t="s">
        <v>1</v>
      </c>
      <c r="N213" s="210" t="s">
        <v>39</v>
      </c>
      <c r="O213" s="70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3" t="s">
        <v>132</v>
      </c>
      <c r="AT213" s="213" t="s">
        <v>127</v>
      </c>
      <c r="AU213" s="213" t="s">
        <v>84</v>
      </c>
      <c r="AY213" s="16" t="s">
        <v>124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82</v>
      </c>
      <c r="BK213" s="214">
        <f>ROUND(I213*H213,2)</f>
        <v>0</v>
      </c>
      <c r="BL213" s="16" t="s">
        <v>132</v>
      </c>
      <c r="BM213" s="213" t="s">
        <v>300</v>
      </c>
    </row>
    <row r="214" spans="1:65" s="2" customFormat="1" ht="78">
      <c r="A214" s="33"/>
      <c r="B214" s="34"/>
      <c r="C214" s="35"/>
      <c r="D214" s="215" t="s">
        <v>134</v>
      </c>
      <c r="E214" s="35"/>
      <c r="F214" s="216" t="s">
        <v>301</v>
      </c>
      <c r="G214" s="35"/>
      <c r="H214" s="35"/>
      <c r="I214" s="114"/>
      <c r="J214" s="35"/>
      <c r="K214" s="35"/>
      <c r="L214" s="38"/>
      <c r="M214" s="217"/>
      <c r="N214" s="218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134</v>
      </c>
      <c r="AU214" s="16" t="s">
        <v>84</v>
      </c>
    </row>
    <row r="215" spans="1:65" s="2" customFormat="1" ht="19.5">
      <c r="A215" s="33"/>
      <c r="B215" s="34"/>
      <c r="C215" s="35"/>
      <c r="D215" s="215" t="s">
        <v>171</v>
      </c>
      <c r="E215" s="35"/>
      <c r="F215" s="241" t="s">
        <v>269</v>
      </c>
      <c r="G215" s="35"/>
      <c r="H215" s="35"/>
      <c r="I215" s="114"/>
      <c r="J215" s="35"/>
      <c r="K215" s="35"/>
      <c r="L215" s="38"/>
      <c r="M215" s="217"/>
      <c r="N215" s="218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171</v>
      </c>
      <c r="AU215" s="16" t="s">
        <v>84</v>
      </c>
    </row>
    <row r="216" spans="1:65" s="13" customFormat="1">
      <c r="B216" s="219"/>
      <c r="C216" s="220"/>
      <c r="D216" s="215" t="s">
        <v>141</v>
      </c>
      <c r="E216" s="221" t="s">
        <v>1</v>
      </c>
      <c r="F216" s="222" t="s">
        <v>302</v>
      </c>
      <c r="G216" s="220"/>
      <c r="H216" s="223">
        <v>0.61099999999999999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141</v>
      </c>
      <c r="AU216" s="229" t="s">
        <v>84</v>
      </c>
      <c r="AV216" s="13" t="s">
        <v>84</v>
      </c>
      <c r="AW216" s="13" t="s">
        <v>31</v>
      </c>
      <c r="AX216" s="13" t="s">
        <v>82</v>
      </c>
      <c r="AY216" s="229" t="s">
        <v>124</v>
      </c>
    </row>
    <row r="217" spans="1:65" s="12" customFormat="1" ht="25.9" customHeight="1">
      <c r="B217" s="186"/>
      <c r="C217" s="187"/>
      <c r="D217" s="188" t="s">
        <v>73</v>
      </c>
      <c r="E217" s="189" t="s">
        <v>303</v>
      </c>
      <c r="F217" s="189" t="s">
        <v>303</v>
      </c>
      <c r="G217" s="187"/>
      <c r="H217" s="187"/>
      <c r="I217" s="190"/>
      <c r="J217" s="191">
        <f>BK217</f>
        <v>1652484</v>
      </c>
      <c r="K217" s="187"/>
      <c r="L217" s="192"/>
      <c r="M217" s="193"/>
      <c r="N217" s="194"/>
      <c r="O217" s="194"/>
      <c r="P217" s="195">
        <f>P218+P240</f>
        <v>0</v>
      </c>
      <c r="Q217" s="194"/>
      <c r="R217" s="195">
        <f>R218+R240</f>
        <v>2975.3651999999993</v>
      </c>
      <c r="S217" s="194"/>
      <c r="T217" s="196">
        <f>T218+T240</f>
        <v>0</v>
      </c>
      <c r="AR217" s="197" t="s">
        <v>145</v>
      </c>
      <c r="AT217" s="198" t="s">
        <v>73</v>
      </c>
      <c r="AU217" s="198" t="s">
        <v>74</v>
      </c>
      <c r="AY217" s="197" t="s">
        <v>124</v>
      </c>
      <c r="BK217" s="199">
        <f>BK218+BK240</f>
        <v>1652484</v>
      </c>
    </row>
    <row r="218" spans="1:65" s="12" customFormat="1" ht="22.9" customHeight="1">
      <c r="B218" s="186"/>
      <c r="C218" s="187"/>
      <c r="D218" s="188" t="s">
        <v>73</v>
      </c>
      <c r="E218" s="200" t="s">
        <v>304</v>
      </c>
      <c r="F218" s="200" t="s">
        <v>305</v>
      </c>
      <c r="G218" s="187"/>
      <c r="H218" s="187"/>
      <c r="I218" s="190"/>
      <c r="J218" s="201">
        <f>BK218</f>
        <v>0</v>
      </c>
      <c r="K218" s="187"/>
      <c r="L218" s="192"/>
      <c r="M218" s="193"/>
      <c r="N218" s="194"/>
      <c r="O218" s="194"/>
      <c r="P218" s="195">
        <f>SUM(P219:P239)</f>
        <v>0</v>
      </c>
      <c r="Q218" s="194"/>
      <c r="R218" s="195">
        <f>SUM(R219:R239)</f>
        <v>2910.9209999999994</v>
      </c>
      <c r="S218" s="194"/>
      <c r="T218" s="196">
        <f>SUM(T219:T239)</f>
        <v>0</v>
      </c>
      <c r="AR218" s="197" t="s">
        <v>145</v>
      </c>
      <c r="AT218" s="198" t="s">
        <v>73</v>
      </c>
      <c r="AU218" s="198" t="s">
        <v>82</v>
      </c>
      <c r="AY218" s="197" t="s">
        <v>124</v>
      </c>
      <c r="BK218" s="199">
        <f>SUM(BK219:BK239)</f>
        <v>0</v>
      </c>
    </row>
    <row r="219" spans="1:65" s="2" customFormat="1" ht="21.75" customHeight="1">
      <c r="A219" s="33"/>
      <c r="B219" s="34"/>
      <c r="C219" s="242" t="s">
        <v>306</v>
      </c>
      <c r="D219" s="242" t="s">
        <v>303</v>
      </c>
      <c r="E219" s="243" t="s">
        <v>307</v>
      </c>
      <c r="F219" s="244" t="s">
        <v>308</v>
      </c>
      <c r="G219" s="245" t="s">
        <v>309</v>
      </c>
      <c r="H219" s="246">
        <v>2111.91</v>
      </c>
      <c r="I219" s="247"/>
      <c r="J219" s="248">
        <f>ROUND(I219*H219,2)</f>
        <v>0</v>
      </c>
      <c r="K219" s="244" t="s">
        <v>131</v>
      </c>
      <c r="L219" s="249"/>
      <c r="M219" s="250" t="s">
        <v>1</v>
      </c>
      <c r="N219" s="251" t="s">
        <v>39</v>
      </c>
      <c r="O219" s="70"/>
      <c r="P219" s="211">
        <f>O219*H219</f>
        <v>0</v>
      </c>
      <c r="Q219" s="211">
        <v>1</v>
      </c>
      <c r="R219" s="211">
        <f>Q219*H219</f>
        <v>2111.91</v>
      </c>
      <c r="S219" s="211">
        <v>0</v>
      </c>
      <c r="T219" s="21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3" t="s">
        <v>179</v>
      </c>
      <c r="AT219" s="213" t="s">
        <v>303</v>
      </c>
      <c r="AU219" s="213" t="s">
        <v>84</v>
      </c>
      <c r="AY219" s="16" t="s">
        <v>124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6" t="s">
        <v>82</v>
      </c>
      <c r="BK219" s="214">
        <f>ROUND(I219*H219,2)</f>
        <v>0</v>
      </c>
      <c r="BL219" s="16" t="s">
        <v>132</v>
      </c>
      <c r="BM219" s="213" t="s">
        <v>310</v>
      </c>
    </row>
    <row r="220" spans="1:65" s="2" customFormat="1">
      <c r="A220" s="33"/>
      <c r="B220" s="34"/>
      <c r="C220" s="35"/>
      <c r="D220" s="215" t="s">
        <v>134</v>
      </c>
      <c r="E220" s="35"/>
      <c r="F220" s="216" t="s">
        <v>308</v>
      </c>
      <c r="G220" s="35"/>
      <c r="H220" s="35"/>
      <c r="I220" s="114"/>
      <c r="J220" s="35"/>
      <c r="K220" s="35"/>
      <c r="L220" s="38"/>
      <c r="M220" s="217"/>
      <c r="N220" s="218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134</v>
      </c>
      <c r="AU220" s="16" t="s">
        <v>84</v>
      </c>
    </row>
    <row r="221" spans="1:65" s="13" customFormat="1" ht="22.5">
      <c r="B221" s="219"/>
      <c r="C221" s="220"/>
      <c r="D221" s="215" t="s">
        <v>141</v>
      </c>
      <c r="E221" s="221" t="s">
        <v>1</v>
      </c>
      <c r="F221" s="222" t="s">
        <v>311</v>
      </c>
      <c r="G221" s="220"/>
      <c r="H221" s="223">
        <v>590.10400000000004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141</v>
      </c>
      <c r="AU221" s="229" t="s">
        <v>84</v>
      </c>
      <c r="AV221" s="13" t="s">
        <v>84</v>
      </c>
      <c r="AW221" s="13" t="s">
        <v>31</v>
      </c>
      <c r="AX221" s="13" t="s">
        <v>74</v>
      </c>
      <c r="AY221" s="229" t="s">
        <v>124</v>
      </c>
    </row>
    <row r="222" spans="1:65" s="13" customFormat="1">
      <c r="B222" s="219"/>
      <c r="C222" s="220"/>
      <c r="D222" s="215" t="s">
        <v>141</v>
      </c>
      <c r="E222" s="221" t="s">
        <v>1</v>
      </c>
      <c r="F222" s="222" t="s">
        <v>312</v>
      </c>
      <c r="G222" s="220"/>
      <c r="H222" s="223">
        <v>1521.806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141</v>
      </c>
      <c r="AU222" s="229" t="s">
        <v>84</v>
      </c>
      <c r="AV222" s="13" t="s">
        <v>84</v>
      </c>
      <c r="AW222" s="13" t="s">
        <v>31</v>
      </c>
      <c r="AX222" s="13" t="s">
        <v>74</v>
      </c>
      <c r="AY222" s="229" t="s">
        <v>124</v>
      </c>
    </row>
    <row r="223" spans="1:65" s="14" customFormat="1">
      <c r="B223" s="230"/>
      <c r="C223" s="231"/>
      <c r="D223" s="215" t="s">
        <v>141</v>
      </c>
      <c r="E223" s="232" t="s">
        <v>1</v>
      </c>
      <c r="F223" s="233" t="s">
        <v>144</v>
      </c>
      <c r="G223" s="231"/>
      <c r="H223" s="234">
        <v>2111.91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AT223" s="240" t="s">
        <v>141</v>
      </c>
      <c r="AU223" s="240" t="s">
        <v>84</v>
      </c>
      <c r="AV223" s="14" t="s">
        <v>132</v>
      </c>
      <c r="AW223" s="14" t="s">
        <v>31</v>
      </c>
      <c r="AX223" s="14" t="s">
        <v>82</v>
      </c>
      <c r="AY223" s="240" t="s">
        <v>124</v>
      </c>
    </row>
    <row r="224" spans="1:65" s="2" customFormat="1" ht="21.75" customHeight="1">
      <c r="A224" s="33"/>
      <c r="B224" s="34"/>
      <c r="C224" s="242" t="s">
        <v>313</v>
      </c>
      <c r="D224" s="242" t="s">
        <v>303</v>
      </c>
      <c r="E224" s="243" t="s">
        <v>314</v>
      </c>
      <c r="F224" s="244" t="s">
        <v>315</v>
      </c>
      <c r="G224" s="245" t="s">
        <v>309</v>
      </c>
      <c r="H224" s="246">
        <v>631.66499999999996</v>
      </c>
      <c r="I224" s="247"/>
      <c r="J224" s="248">
        <f>ROUND(I224*H224,2)</f>
        <v>0</v>
      </c>
      <c r="K224" s="244" t="s">
        <v>131</v>
      </c>
      <c r="L224" s="249"/>
      <c r="M224" s="250" t="s">
        <v>1</v>
      </c>
      <c r="N224" s="251" t="s">
        <v>39</v>
      </c>
      <c r="O224" s="70"/>
      <c r="P224" s="211">
        <f>O224*H224</f>
        <v>0</v>
      </c>
      <c r="Q224" s="211">
        <v>1</v>
      </c>
      <c r="R224" s="211">
        <f>Q224*H224</f>
        <v>631.66499999999996</v>
      </c>
      <c r="S224" s="211">
        <v>0</v>
      </c>
      <c r="T224" s="21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3" t="s">
        <v>179</v>
      </c>
      <c r="AT224" s="213" t="s">
        <v>303</v>
      </c>
      <c r="AU224" s="213" t="s">
        <v>84</v>
      </c>
      <c r="AY224" s="16" t="s">
        <v>124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6" t="s">
        <v>82</v>
      </c>
      <c r="BK224" s="214">
        <f>ROUND(I224*H224,2)</f>
        <v>0</v>
      </c>
      <c r="BL224" s="16" t="s">
        <v>132</v>
      </c>
      <c r="BM224" s="213" t="s">
        <v>316</v>
      </c>
    </row>
    <row r="225" spans="1:65" s="2" customFormat="1">
      <c r="A225" s="33"/>
      <c r="B225" s="34"/>
      <c r="C225" s="35"/>
      <c r="D225" s="215" t="s">
        <v>134</v>
      </c>
      <c r="E225" s="35"/>
      <c r="F225" s="216" t="s">
        <v>315</v>
      </c>
      <c r="G225" s="35"/>
      <c r="H225" s="35"/>
      <c r="I225" s="114"/>
      <c r="J225" s="35"/>
      <c r="K225" s="35"/>
      <c r="L225" s="38"/>
      <c r="M225" s="217"/>
      <c r="N225" s="218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134</v>
      </c>
      <c r="AU225" s="16" t="s">
        <v>84</v>
      </c>
    </row>
    <row r="226" spans="1:65" s="13" customFormat="1">
      <c r="B226" s="219"/>
      <c r="C226" s="220"/>
      <c r="D226" s="215" t="s">
        <v>141</v>
      </c>
      <c r="E226" s="221" t="s">
        <v>1</v>
      </c>
      <c r="F226" s="222" t="s">
        <v>317</v>
      </c>
      <c r="G226" s="220"/>
      <c r="H226" s="223">
        <v>174.82499999999999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141</v>
      </c>
      <c r="AU226" s="229" t="s">
        <v>84</v>
      </c>
      <c r="AV226" s="13" t="s">
        <v>84</v>
      </c>
      <c r="AW226" s="13" t="s">
        <v>31</v>
      </c>
      <c r="AX226" s="13" t="s">
        <v>74</v>
      </c>
      <c r="AY226" s="229" t="s">
        <v>124</v>
      </c>
    </row>
    <row r="227" spans="1:65" s="13" customFormat="1">
      <c r="B227" s="219"/>
      <c r="C227" s="220"/>
      <c r="D227" s="215" t="s">
        <v>141</v>
      </c>
      <c r="E227" s="221" t="s">
        <v>1</v>
      </c>
      <c r="F227" s="222" t="s">
        <v>318</v>
      </c>
      <c r="G227" s="220"/>
      <c r="H227" s="223">
        <v>456.84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141</v>
      </c>
      <c r="AU227" s="229" t="s">
        <v>84</v>
      </c>
      <c r="AV227" s="13" t="s">
        <v>84</v>
      </c>
      <c r="AW227" s="13" t="s">
        <v>31</v>
      </c>
      <c r="AX227" s="13" t="s">
        <v>74</v>
      </c>
      <c r="AY227" s="229" t="s">
        <v>124</v>
      </c>
    </row>
    <row r="228" spans="1:65" s="14" customFormat="1">
      <c r="B228" s="230"/>
      <c r="C228" s="231"/>
      <c r="D228" s="215" t="s">
        <v>141</v>
      </c>
      <c r="E228" s="232" t="s">
        <v>1</v>
      </c>
      <c r="F228" s="233" t="s">
        <v>144</v>
      </c>
      <c r="G228" s="231"/>
      <c r="H228" s="234">
        <v>631.66499999999996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141</v>
      </c>
      <c r="AU228" s="240" t="s">
        <v>84</v>
      </c>
      <c r="AV228" s="14" t="s">
        <v>132</v>
      </c>
      <c r="AW228" s="14" t="s">
        <v>31</v>
      </c>
      <c r="AX228" s="14" t="s">
        <v>82</v>
      </c>
      <c r="AY228" s="240" t="s">
        <v>124</v>
      </c>
    </row>
    <row r="229" spans="1:65" s="2" customFormat="1" ht="21.75" customHeight="1">
      <c r="A229" s="33"/>
      <c r="B229" s="34"/>
      <c r="C229" s="242" t="s">
        <v>319</v>
      </c>
      <c r="D229" s="242" t="s">
        <v>303</v>
      </c>
      <c r="E229" s="243" t="s">
        <v>320</v>
      </c>
      <c r="F229" s="244" t="s">
        <v>321</v>
      </c>
      <c r="G229" s="245" t="s">
        <v>309</v>
      </c>
      <c r="H229" s="246">
        <v>83.673000000000002</v>
      </c>
      <c r="I229" s="247"/>
      <c r="J229" s="248">
        <f>ROUND(I229*H229,2)</f>
        <v>0</v>
      </c>
      <c r="K229" s="244" t="s">
        <v>131</v>
      </c>
      <c r="L229" s="249"/>
      <c r="M229" s="250" t="s">
        <v>1</v>
      </c>
      <c r="N229" s="251" t="s">
        <v>39</v>
      </c>
      <c r="O229" s="70"/>
      <c r="P229" s="211">
        <f>O229*H229</f>
        <v>0</v>
      </c>
      <c r="Q229" s="211">
        <v>1</v>
      </c>
      <c r="R229" s="211">
        <f>Q229*H229</f>
        <v>83.673000000000002</v>
      </c>
      <c r="S229" s="211">
        <v>0</v>
      </c>
      <c r="T229" s="21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3" t="s">
        <v>179</v>
      </c>
      <c r="AT229" s="213" t="s">
        <v>303</v>
      </c>
      <c r="AU229" s="213" t="s">
        <v>84</v>
      </c>
      <c r="AY229" s="16" t="s">
        <v>124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6" t="s">
        <v>82</v>
      </c>
      <c r="BK229" s="214">
        <f>ROUND(I229*H229,2)</f>
        <v>0</v>
      </c>
      <c r="BL229" s="16" t="s">
        <v>132</v>
      </c>
      <c r="BM229" s="213" t="s">
        <v>322</v>
      </c>
    </row>
    <row r="230" spans="1:65" s="2" customFormat="1">
      <c r="A230" s="33"/>
      <c r="B230" s="34"/>
      <c r="C230" s="35"/>
      <c r="D230" s="215" t="s">
        <v>134</v>
      </c>
      <c r="E230" s="35"/>
      <c r="F230" s="216" t="s">
        <v>321</v>
      </c>
      <c r="G230" s="35"/>
      <c r="H230" s="35"/>
      <c r="I230" s="114"/>
      <c r="J230" s="35"/>
      <c r="K230" s="35"/>
      <c r="L230" s="38"/>
      <c r="M230" s="217"/>
      <c r="N230" s="218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134</v>
      </c>
      <c r="AU230" s="16" t="s">
        <v>84</v>
      </c>
    </row>
    <row r="231" spans="1:65" s="13" customFormat="1">
      <c r="B231" s="219"/>
      <c r="C231" s="220"/>
      <c r="D231" s="215" t="s">
        <v>141</v>
      </c>
      <c r="E231" s="221" t="s">
        <v>1</v>
      </c>
      <c r="F231" s="222" t="s">
        <v>323</v>
      </c>
      <c r="G231" s="220"/>
      <c r="H231" s="223">
        <v>83.673000000000002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141</v>
      </c>
      <c r="AU231" s="229" t="s">
        <v>84</v>
      </c>
      <c r="AV231" s="13" t="s">
        <v>84</v>
      </c>
      <c r="AW231" s="13" t="s">
        <v>31</v>
      </c>
      <c r="AX231" s="13" t="s">
        <v>82</v>
      </c>
      <c r="AY231" s="229" t="s">
        <v>124</v>
      </c>
    </row>
    <row r="232" spans="1:65" s="2" customFormat="1" ht="21.75" customHeight="1">
      <c r="A232" s="33"/>
      <c r="B232" s="34"/>
      <c r="C232" s="242" t="s">
        <v>324</v>
      </c>
      <c r="D232" s="242" t="s">
        <v>303</v>
      </c>
      <c r="E232" s="243" t="s">
        <v>325</v>
      </c>
      <c r="F232" s="244" t="s">
        <v>326</v>
      </c>
      <c r="G232" s="245" t="s">
        <v>309</v>
      </c>
      <c r="H232" s="246">
        <v>83.673000000000002</v>
      </c>
      <c r="I232" s="247"/>
      <c r="J232" s="248">
        <f>ROUND(I232*H232,2)</f>
        <v>0</v>
      </c>
      <c r="K232" s="244" t="s">
        <v>131</v>
      </c>
      <c r="L232" s="249"/>
      <c r="M232" s="250" t="s">
        <v>1</v>
      </c>
      <c r="N232" s="251" t="s">
        <v>39</v>
      </c>
      <c r="O232" s="70"/>
      <c r="P232" s="211">
        <f>O232*H232</f>
        <v>0</v>
      </c>
      <c r="Q232" s="211">
        <v>1</v>
      </c>
      <c r="R232" s="211">
        <f>Q232*H232</f>
        <v>83.673000000000002</v>
      </c>
      <c r="S232" s="211">
        <v>0</v>
      </c>
      <c r="T232" s="21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3" t="s">
        <v>179</v>
      </c>
      <c r="AT232" s="213" t="s">
        <v>303</v>
      </c>
      <c r="AU232" s="213" t="s">
        <v>84</v>
      </c>
      <c r="AY232" s="16" t="s">
        <v>124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6" t="s">
        <v>82</v>
      </c>
      <c r="BK232" s="214">
        <f>ROUND(I232*H232,2)</f>
        <v>0</v>
      </c>
      <c r="BL232" s="16" t="s">
        <v>132</v>
      </c>
      <c r="BM232" s="213" t="s">
        <v>327</v>
      </c>
    </row>
    <row r="233" spans="1:65" s="2" customFormat="1">
      <c r="A233" s="33"/>
      <c r="B233" s="34"/>
      <c r="C233" s="35"/>
      <c r="D233" s="215" t="s">
        <v>134</v>
      </c>
      <c r="E233" s="35"/>
      <c r="F233" s="216" t="s">
        <v>326</v>
      </c>
      <c r="G233" s="35"/>
      <c r="H233" s="35"/>
      <c r="I233" s="114"/>
      <c r="J233" s="35"/>
      <c r="K233" s="35"/>
      <c r="L233" s="38"/>
      <c r="M233" s="217"/>
      <c r="N233" s="218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134</v>
      </c>
      <c r="AU233" s="16" t="s">
        <v>84</v>
      </c>
    </row>
    <row r="234" spans="1:65" s="13" customFormat="1">
      <c r="B234" s="219"/>
      <c r="C234" s="220"/>
      <c r="D234" s="215" t="s">
        <v>141</v>
      </c>
      <c r="E234" s="221" t="s">
        <v>1</v>
      </c>
      <c r="F234" s="222" t="s">
        <v>323</v>
      </c>
      <c r="G234" s="220"/>
      <c r="H234" s="223">
        <v>83.673000000000002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141</v>
      </c>
      <c r="AU234" s="229" t="s">
        <v>84</v>
      </c>
      <c r="AV234" s="13" t="s">
        <v>84</v>
      </c>
      <c r="AW234" s="13" t="s">
        <v>31</v>
      </c>
      <c r="AX234" s="13" t="s">
        <v>82</v>
      </c>
      <c r="AY234" s="229" t="s">
        <v>124</v>
      </c>
    </row>
    <row r="235" spans="1:65" s="2" customFormat="1" ht="21.75" customHeight="1">
      <c r="A235" s="33"/>
      <c r="B235" s="34"/>
      <c r="C235" s="242" t="s">
        <v>328</v>
      </c>
      <c r="D235" s="242" t="s">
        <v>303</v>
      </c>
      <c r="E235" s="243" t="s">
        <v>329</v>
      </c>
      <c r="F235" s="244" t="s">
        <v>330</v>
      </c>
      <c r="G235" s="245" t="s">
        <v>138</v>
      </c>
      <c r="H235" s="246">
        <v>2397</v>
      </c>
      <c r="I235" s="247"/>
      <c r="J235" s="248">
        <f>ROUND(I235*H235,2)</f>
        <v>0</v>
      </c>
      <c r="K235" s="244" t="s">
        <v>131</v>
      </c>
      <c r="L235" s="249"/>
      <c r="M235" s="250" t="s">
        <v>1</v>
      </c>
      <c r="N235" s="251" t="s">
        <v>39</v>
      </c>
      <c r="O235" s="70"/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13" t="s">
        <v>179</v>
      </c>
      <c r="AT235" s="213" t="s">
        <v>303</v>
      </c>
      <c r="AU235" s="213" t="s">
        <v>84</v>
      </c>
      <c r="AY235" s="16" t="s">
        <v>124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6" t="s">
        <v>82</v>
      </c>
      <c r="BK235" s="214">
        <f>ROUND(I235*H235,2)</f>
        <v>0</v>
      </c>
      <c r="BL235" s="16" t="s">
        <v>132</v>
      </c>
      <c r="BM235" s="213" t="s">
        <v>331</v>
      </c>
    </row>
    <row r="236" spans="1:65" s="2" customFormat="1">
      <c r="A236" s="33"/>
      <c r="B236" s="34"/>
      <c r="C236" s="35"/>
      <c r="D236" s="215" t="s">
        <v>134</v>
      </c>
      <c r="E236" s="35"/>
      <c r="F236" s="216" t="s">
        <v>330</v>
      </c>
      <c r="G236" s="35"/>
      <c r="H236" s="35"/>
      <c r="I236" s="114"/>
      <c r="J236" s="35"/>
      <c r="K236" s="35"/>
      <c r="L236" s="38"/>
      <c r="M236" s="217"/>
      <c r="N236" s="218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134</v>
      </c>
      <c r="AU236" s="16" t="s">
        <v>84</v>
      </c>
    </row>
    <row r="237" spans="1:65" s="13" customFormat="1">
      <c r="B237" s="219"/>
      <c r="C237" s="220"/>
      <c r="D237" s="215" t="s">
        <v>141</v>
      </c>
      <c r="E237" s="221" t="s">
        <v>1</v>
      </c>
      <c r="F237" s="222" t="s">
        <v>125</v>
      </c>
      <c r="G237" s="220"/>
      <c r="H237" s="223">
        <v>5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141</v>
      </c>
      <c r="AU237" s="229" t="s">
        <v>84</v>
      </c>
      <c r="AV237" s="13" t="s">
        <v>84</v>
      </c>
      <c r="AW237" s="13" t="s">
        <v>31</v>
      </c>
      <c r="AX237" s="13" t="s">
        <v>74</v>
      </c>
      <c r="AY237" s="229" t="s">
        <v>124</v>
      </c>
    </row>
    <row r="238" spans="1:65" s="13" customFormat="1">
      <c r="B238" s="219"/>
      <c r="C238" s="220"/>
      <c r="D238" s="215" t="s">
        <v>141</v>
      </c>
      <c r="E238" s="221" t="s">
        <v>1</v>
      </c>
      <c r="F238" s="222" t="s">
        <v>332</v>
      </c>
      <c r="G238" s="220"/>
      <c r="H238" s="223">
        <v>2392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141</v>
      </c>
      <c r="AU238" s="229" t="s">
        <v>84</v>
      </c>
      <c r="AV238" s="13" t="s">
        <v>84</v>
      </c>
      <c r="AW238" s="13" t="s">
        <v>31</v>
      </c>
      <c r="AX238" s="13" t="s">
        <v>74</v>
      </c>
      <c r="AY238" s="229" t="s">
        <v>124</v>
      </c>
    </row>
    <row r="239" spans="1:65" s="14" customFormat="1">
      <c r="B239" s="230"/>
      <c r="C239" s="231"/>
      <c r="D239" s="215" t="s">
        <v>141</v>
      </c>
      <c r="E239" s="232" t="s">
        <v>1</v>
      </c>
      <c r="F239" s="233" t="s">
        <v>144</v>
      </c>
      <c r="G239" s="231"/>
      <c r="H239" s="234">
        <v>2397</v>
      </c>
      <c r="I239" s="235"/>
      <c r="J239" s="231"/>
      <c r="K239" s="231"/>
      <c r="L239" s="236"/>
      <c r="M239" s="237"/>
      <c r="N239" s="238"/>
      <c r="O239" s="238"/>
      <c r="P239" s="238"/>
      <c r="Q239" s="238"/>
      <c r="R239" s="238"/>
      <c r="S239" s="238"/>
      <c r="T239" s="239"/>
      <c r="AT239" s="240" t="s">
        <v>141</v>
      </c>
      <c r="AU239" s="240" t="s">
        <v>84</v>
      </c>
      <c r="AV239" s="14" t="s">
        <v>132</v>
      </c>
      <c r="AW239" s="14" t="s">
        <v>31</v>
      </c>
      <c r="AX239" s="14" t="s">
        <v>82</v>
      </c>
      <c r="AY239" s="240" t="s">
        <v>124</v>
      </c>
    </row>
    <row r="240" spans="1:65" s="12" customFormat="1" ht="22.9" customHeight="1">
      <c r="B240" s="186"/>
      <c r="C240" s="187"/>
      <c r="D240" s="188" t="s">
        <v>73</v>
      </c>
      <c r="E240" s="200" t="s">
        <v>333</v>
      </c>
      <c r="F240" s="200" t="s">
        <v>334</v>
      </c>
      <c r="G240" s="187"/>
      <c r="H240" s="187"/>
      <c r="I240" s="190"/>
      <c r="J240" s="201">
        <f>BK240</f>
        <v>1652484</v>
      </c>
      <c r="K240" s="187"/>
      <c r="L240" s="192"/>
      <c r="M240" s="193"/>
      <c r="N240" s="194"/>
      <c r="O240" s="194"/>
      <c r="P240" s="195">
        <f>SUM(P241:P253)</f>
        <v>0</v>
      </c>
      <c r="Q240" s="194"/>
      <c r="R240" s="195">
        <f>SUM(R241:R253)</f>
        <v>64.444200000000009</v>
      </c>
      <c r="S240" s="194"/>
      <c r="T240" s="196">
        <f>SUM(T241:T253)</f>
        <v>0</v>
      </c>
      <c r="AR240" s="197" t="s">
        <v>82</v>
      </c>
      <c r="AT240" s="198" t="s">
        <v>73</v>
      </c>
      <c r="AU240" s="198" t="s">
        <v>82</v>
      </c>
      <c r="AY240" s="197" t="s">
        <v>124</v>
      </c>
      <c r="BK240" s="199">
        <f>SUM(BK241:BK253)</f>
        <v>1652484</v>
      </c>
    </row>
    <row r="241" spans="1:65" s="2" customFormat="1" ht="21.75" customHeight="1">
      <c r="A241" s="33"/>
      <c r="B241" s="34"/>
      <c r="C241" s="242" t="s">
        <v>335</v>
      </c>
      <c r="D241" s="242" t="s">
        <v>303</v>
      </c>
      <c r="E241" s="243" t="s">
        <v>336</v>
      </c>
      <c r="F241" s="244" t="s">
        <v>337</v>
      </c>
      <c r="G241" s="245" t="s">
        <v>168</v>
      </c>
      <c r="H241" s="246">
        <v>3920</v>
      </c>
      <c r="I241" s="260">
        <v>79</v>
      </c>
      <c r="J241" s="248">
        <f>ROUND(I241*H241,2)</f>
        <v>309680</v>
      </c>
      <c r="K241" s="244" t="s">
        <v>131</v>
      </c>
      <c r="L241" s="249"/>
      <c r="M241" s="250" t="s">
        <v>1</v>
      </c>
      <c r="N241" s="251" t="s">
        <v>39</v>
      </c>
      <c r="O241" s="70"/>
      <c r="P241" s="211">
        <f>O241*H241</f>
        <v>0</v>
      </c>
      <c r="Q241" s="211">
        <v>1.23E-3</v>
      </c>
      <c r="R241" s="211">
        <f>Q241*H241</f>
        <v>4.8216000000000001</v>
      </c>
      <c r="S241" s="211">
        <v>0</v>
      </c>
      <c r="T241" s="21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13" t="s">
        <v>179</v>
      </c>
      <c r="AT241" s="213" t="s">
        <v>303</v>
      </c>
      <c r="AU241" s="213" t="s">
        <v>84</v>
      </c>
      <c r="AY241" s="16" t="s">
        <v>124</v>
      </c>
      <c r="BE241" s="214">
        <f>IF(N241="základní",J241,0)</f>
        <v>309680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6" t="s">
        <v>82</v>
      </c>
      <c r="BK241" s="214">
        <f>ROUND(I241*H241,2)</f>
        <v>309680</v>
      </c>
      <c r="BL241" s="16" t="s">
        <v>132</v>
      </c>
      <c r="BM241" s="213" t="s">
        <v>338</v>
      </c>
    </row>
    <row r="242" spans="1:65" s="2" customFormat="1" ht="19.5">
      <c r="A242" s="33"/>
      <c r="B242" s="34"/>
      <c r="C242" s="35"/>
      <c r="D242" s="215" t="s">
        <v>134</v>
      </c>
      <c r="E242" s="35"/>
      <c r="F242" s="216" t="s">
        <v>339</v>
      </c>
      <c r="G242" s="35"/>
      <c r="H242" s="35"/>
      <c r="I242" s="114"/>
      <c r="J242" s="35"/>
      <c r="K242" s="35"/>
      <c r="L242" s="38"/>
      <c r="M242" s="217"/>
      <c r="N242" s="218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134</v>
      </c>
      <c r="AU242" s="16" t="s">
        <v>84</v>
      </c>
    </row>
    <row r="243" spans="1:65" s="13" customFormat="1">
      <c r="B243" s="219"/>
      <c r="C243" s="220"/>
      <c r="D243" s="215" t="s">
        <v>141</v>
      </c>
      <c r="E243" s="221" t="s">
        <v>1</v>
      </c>
      <c r="F243" s="222" t="s">
        <v>340</v>
      </c>
      <c r="G243" s="220"/>
      <c r="H243" s="223">
        <v>3840</v>
      </c>
      <c r="I243" s="224"/>
      <c r="J243" s="220"/>
      <c r="K243" s="220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141</v>
      </c>
      <c r="AU243" s="229" t="s">
        <v>84</v>
      </c>
      <c r="AV243" s="13" t="s">
        <v>84</v>
      </c>
      <c r="AW243" s="13" t="s">
        <v>31</v>
      </c>
      <c r="AX243" s="13" t="s">
        <v>74</v>
      </c>
      <c r="AY243" s="229" t="s">
        <v>124</v>
      </c>
    </row>
    <row r="244" spans="1:65" s="13" customFormat="1">
      <c r="B244" s="219"/>
      <c r="C244" s="220"/>
      <c r="D244" s="215" t="s">
        <v>141</v>
      </c>
      <c r="E244" s="221" t="s">
        <v>1</v>
      </c>
      <c r="F244" s="222" t="s">
        <v>341</v>
      </c>
      <c r="G244" s="220"/>
      <c r="H244" s="223">
        <v>80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141</v>
      </c>
      <c r="AU244" s="229" t="s">
        <v>84</v>
      </c>
      <c r="AV244" s="13" t="s">
        <v>84</v>
      </c>
      <c r="AW244" s="13" t="s">
        <v>31</v>
      </c>
      <c r="AX244" s="13" t="s">
        <v>74</v>
      </c>
      <c r="AY244" s="229" t="s">
        <v>124</v>
      </c>
    </row>
    <row r="245" spans="1:65" s="14" customFormat="1">
      <c r="B245" s="230"/>
      <c r="C245" s="231"/>
      <c r="D245" s="215" t="s">
        <v>141</v>
      </c>
      <c r="E245" s="232" t="s">
        <v>1</v>
      </c>
      <c r="F245" s="233" t="s">
        <v>144</v>
      </c>
      <c r="G245" s="231"/>
      <c r="H245" s="234">
        <v>3920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AT245" s="240" t="s">
        <v>141</v>
      </c>
      <c r="AU245" s="240" t="s">
        <v>84</v>
      </c>
      <c r="AV245" s="14" t="s">
        <v>132</v>
      </c>
      <c r="AW245" s="14" t="s">
        <v>31</v>
      </c>
      <c r="AX245" s="14" t="s">
        <v>82</v>
      </c>
      <c r="AY245" s="240" t="s">
        <v>124</v>
      </c>
    </row>
    <row r="246" spans="1:65" s="2" customFormat="1" ht="21.75" customHeight="1">
      <c r="A246" s="33"/>
      <c r="B246" s="34"/>
      <c r="C246" s="242" t="s">
        <v>342</v>
      </c>
      <c r="D246" s="242" t="s">
        <v>303</v>
      </c>
      <c r="E246" s="243" t="s">
        <v>343</v>
      </c>
      <c r="F246" s="244" t="s">
        <v>344</v>
      </c>
      <c r="G246" s="245" t="s">
        <v>168</v>
      </c>
      <c r="H246" s="246">
        <v>16</v>
      </c>
      <c r="I246" s="260">
        <v>71862.75</v>
      </c>
      <c r="J246" s="248">
        <f>ROUND(I246*H246,2)</f>
        <v>1149804</v>
      </c>
      <c r="K246" s="244" t="s">
        <v>131</v>
      </c>
      <c r="L246" s="249"/>
      <c r="M246" s="250" t="s">
        <v>1</v>
      </c>
      <c r="N246" s="251" t="s">
        <v>39</v>
      </c>
      <c r="O246" s="70"/>
      <c r="P246" s="211">
        <f>O246*H246</f>
        <v>0</v>
      </c>
      <c r="Q246" s="211">
        <v>3.70425</v>
      </c>
      <c r="R246" s="211">
        <f>Q246*H246</f>
        <v>59.268000000000001</v>
      </c>
      <c r="S246" s="211">
        <v>0</v>
      </c>
      <c r="T246" s="21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3" t="s">
        <v>179</v>
      </c>
      <c r="AT246" s="213" t="s">
        <v>303</v>
      </c>
      <c r="AU246" s="213" t="s">
        <v>84</v>
      </c>
      <c r="AY246" s="16" t="s">
        <v>124</v>
      </c>
      <c r="BE246" s="214">
        <f>IF(N246="základní",J246,0)</f>
        <v>1149804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6" t="s">
        <v>82</v>
      </c>
      <c r="BK246" s="214">
        <f>ROUND(I246*H246,2)</f>
        <v>1149804</v>
      </c>
      <c r="BL246" s="16" t="s">
        <v>132</v>
      </c>
      <c r="BM246" s="213" t="s">
        <v>345</v>
      </c>
    </row>
    <row r="247" spans="1:65" s="2" customFormat="1">
      <c r="A247" s="33"/>
      <c r="B247" s="34"/>
      <c r="C247" s="35"/>
      <c r="D247" s="215" t="s">
        <v>134</v>
      </c>
      <c r="E247" s="35"/>
      <c r="F247" s="216" t="s">
        <v>346</v>
      </c>
      <c r="G247" s="35"/>
      <c r="H247" s="35"/>
      <c r="I247" s="114"/>
      <c r="J247" s="35"/>
      <c r="K247" s="35"/>
      <c r="L247" s="38"/>
      <c r="M247" s="217"/>
      <c r="N247" s="218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134</v>
      </c>
      <c r="AU247" s="16" t="s">
        <v>84</v>
      </c>
    </row>
    <row r="248" spans="1:65" s="2" customFormat="1" ht="21.75" customHeight="1">
      <c r="A248" s="33"/>
      <c r="B248" s="34"/>
      <c r="C248" s="242" t="s">
        <v>347</v>
      </c>
      <c r="D248" s="242" t="s">
        <v>303</v>
      </c>
      <c r="E248" s="243" t="s">
        <v>348</v>
      </c>
      <c r="F248" s="244" t="s">
        <v>349</v>
      </c>
      <c r="G248" s="245" t="s">
        <v>168</v>
      </c>
      <c r="H248" s="246">
        <v>1970</v>
      </c>
      <c r="I248" s="260">
        <v>20</v>
      </c>
      <c r="J248" s="248">
        <f>ROUND(I248*H248,2)</f>
        <v>39400</v>
      </c>
      <c r="K248" s="244" t="s">
        <v>131</v>
      </c>
      <c r="L248" s="249"/>
      <c r="M248" s="250" t="s">
        <v>1</v>
      </c>
      <c r="N248" s="251" t="s">
        <v>39</v>
      </c>
      <c r="O248" s="70"/>
      <c r="P248" s="211">
        <f>O248*H248</f>
        <v>0</v>
      </c>
      <c r="Q248" s="211">
        <v>1.8000000000000001E-4</v>
      </c>
      <c r="R248" s="211">
        <f>Q248*H248</f>
        <v>0.35460000000000003</v>
      </c>
      <c r="S248" s="211">
        <v>0</v>
      </c>
      <c r="T248" s="21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13" t="s">
        <v>179</v>
      </c>
      <c r="AT248" s="213" t="s">
        <v>303</v>
      </c>
      <c r="AU248" s="213" t="s">
        <v>84</v>
      </c>
      <c r="AY248" s="16" t="s">
        <v>124</v>
      </c>
      <c r="BE248" s="214">
        <f>IF(N248="základní",J248,0)</f>
        <v>39400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6" t="s">
        <v>82</v>
      </c>
      <c r="BK248" s="214">
        <f>ROUND(I248*H248,2)</f>
        <v>39400</v>
      </c>
      <c r="BL248" s="16" t="s">
        <v>132</v>
      </c>
      <c r="BM248" s="213" t="s">
        <v>350</v>
      </c>
    </row>
    <row r="249" spans="1:65" s="2" customFormat="1">
      <c r="A249" s="33"/>
      <c r="B249" s="34"/>
      <c r="C249" s="35"/>
      <c r="D249" s="215" t="s">
        <v>134</v>
      </c>
      <c r="E249" s="35"/>
      <c r="F249" s="216" t="s">
        <v>351</v>
      </c>
      <c r="G249" s="35"/>
      <c r="H249" s="35"/>
      <c r="I249" s="114"/>
      <c r="J249" s="35"/>
      <c r="K249" s="35"/>
      <c r="L249" s="38"/>
      <c r="M249" s="217"/>
      <c r="N249" s="218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134</v>
      </c>
      <c r="AU249" s="16" t="s">
        <v>84</v>
      </c>
    </row>
    <row r="250" spans="1:65" s="13" customFormat="1">
      <c r="B250" s="219"/>
      <c r="C250" s="220"/>
      <c r="D250" s="215" t="s">
        <v>141</v>
      </c>
      <c r="E250" s="221" t="s">
        <v>1</v>
      </c>
      <c r="F250" s="222" t="s">
        <v>352</v>
      </c>
      <c r="G250" s="220"/>
      <c r="H250" s="223">
        <v>1970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141</v>
      </c>
      <c r="AU250" s="229" t="s">
        <v>84</v>
      </c>
      <c r="AV250" s="13" t="s">
        <v>84</v>
      </c>
      <c r="AW250" s="13" t="s">
        <v>31</v>
      </c>
      <c r="AX250" s="13" t="s">
        <v>82</v>
      </c>
      <c r="AY250" s="229" t="s">
        <v>124</v>
      </c>
    </row>
    <row r="251" spans="1:65" s="2" customFormat="1" ht="21.75" customHeight="1">
      <c r="A251" s="33"/>
      <c r="B251" s="34"/>
      <c r="C251" s="242" t="s">
        <v>353</v>
      </c>
      <c r="D251" s="242" t="s">
        <v>303</v>
      </c>
      <c r="E251" s="243" t="s">
        <v>354</v>
      </c>
      <c r="F251" s="244" t="s">
        <v>355</v>
      </c>
      <c r="G251" s="245" t="s">
        <v>168</v>
      </c>
      <c r="H251" s="246">
        <v>960</v>
      </c>
      <c r="I251" s="260">
        <v>160</v>
      </c>
      <c r="J251" s="248">
        <f>ROUND(I251*H251,2)</f>
        <v>153600</v>
      </c>
      <c r="K251" s="244" t="s">
        <v>131</v>
      </c>
      <c r="L251" s="249"/>
      <c r="M251" s="250" t="s">
        <v>1</v>
      </c>
      <c r="N251" s="251" t="s">
        <v>39</v>
      </c>
      <c r="O251" s="70"/>
      <c r="P251" s="211">
        <f>O251*H251</f>
        <v>0</v>
      </c>
      <c r="Q251" s="211">
        <v>0</v>
      </c>
      <c r="R251" s="211">
        <f>Q251*H251</f>
        <v>0</v>
      </c>
      <c r="S251" s="211">
        <v>0</v>
      </c>
      <c r="T251" s="21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13" t="s">
        <v>179</v>
      </c>
      <c r="AT251" s="213" t="s">
        <v>303</v>
      </c>
      <c r="AU251" s="213" t="s">
        <v>84</v>
      </c>
      <c r="AY251" s="16" t="s">
        <v>124</v>
      </c>
      <c r="BE251" s="214">
        <f>IF(N251="základní",J251,0)</f>
        <v>153600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6" t="s">
        <v>82</v>
      </c>
      <c r="BK251" s="214">
        <f>ROUND(I251*H251,2)</f>
        <v>153600</v>
      </c>
      <c r="BL251" s="16" t="s">
        <v>132</v>
      </c>
      <c r="BM251" s="213" t="s">
        <v>356</v>
      </c>
    </row>
    <row r="252" spans="1:65" s="2" customFormat="1">
      <c r="A252" s="33"/>
      <c r="B252" s="34"/>
      <c r="C252" s="35"/>
      <c r="D252" s="215" t="s">
        <v>134</v>
      </c>
      <c r="E252" s="35"/>
      <c r="F252" s="216" t="s">
        <v>357</v>
      </c>
      <c r="G252" s="35"/>
      <c r="H252" s="35"/>
      <c r="I252" s="114"/>
      <c r="J252" s="35"/>
      <c r="K252" s="35"/>
      <c r="L252" s="38"/>
      <c r="M252" s="217"/>
      <c r="N252" s="218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134</v>
      </c>
      <c r="AU252" s="16" t="s">
        <v>84</v>
      </c>
    </row>
    <row r="253" spans="1:65" s="13" customFormat="1">
      <c r="B253" s="219"/>
      <c r="C253" s="220"/>
      <c r="D253" s="215" t="s">
        <v>141</v>
      </c>
      <c r="E253" s="221" t="s">
        <v>1</v>
      </c>
      <c r="F253" s="222" t="s">
        <v>358</v>
      </c>
      <c r="G253" s="220"/>
      <c r="H253" s="223">
        <v>960</v>
      </c>
      <c r="I253" s="224"/>
      <c r="J253" s="220"/>
      <c r="K253" s="220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141</v>
      </c>
      <c r="AU253" s="229" t="s">
        <v>84</v>
      </c>
      <c r="AV253" s="13" t="s">
        <v>84</v>
      </c>
      <c r="AW253" s="13" t="s">
        <v>31</v>
      </c>
      <c r="AX253" s="13" t="s">
        <v>82</v>
      </c>
      <c r="AY253" s="229" t="s">
        <v>124</v>
      </c>
    </row>
    <row r="254" spans="1:65" s="12" customFormat="1" ht="25.9" customHeight="1">
      <c r="B254" s="186"/>
      <c r="C254" s="187"/>
      <c r="D254" s="188" t="s">
        <v>73</v>
      </c>
      <c r="E254" s="189" t="s">
        <v>359</v>
      </c>
      <c r="F254" s="189" t="s">
        <v>360</v>
      </c>
      <c r="G254" s="187"/>
      <c r="H254" s="187"/>
      <c r="I254" s="190"/>
      <c r="J254" s="191">
        <f>BK254</f>
        <v>0</v>
      </c>
      <c r="K254" s="187"/>
      <c r="L254" s="192"/>
      <c r="M254" s="193"/>
      <c r="N254" s="194"/>
      <c r="O254" s="194"/>
      <c r="P254" s="195">
        <f>SUM(P255:P296)</f>
        <v>0</v>
      </c>
      <c r="Q254" s="194"/>
      <c r="R254" s="195">
        <f>SUM(R255:R296)</f>
        <v>0</v>
      </c>
      <c r="S254" s="194"/>
      <c r="T254" s="196">
        <f>SUM(T255:T296)</f>
        <v>0</v>
      </c>
      <c r="AR254" s="197" t="s">
        <v>132</v>
      </c>
      <c r="AT254" s="198" t="s">
        <v>73</v>
      </c>
      <c r="AU254" s="198" t="s">
        <v>74</v>
      </c>
      <c r="AY254" s="197" t="s">
        <v>124</v>
      </c>
      <c r="BK254" s="199">
        <f>SUM(BK255:BK296)</f>
        <v>0</v>
      </c>
    </row>
    <row r="255" spans="1:65" s="2" customFormat="1" ht="21.75" customHeight="1">
      <c r="A255" s="33"/>
      <c r="B255" s="34"/>
      <c r="C255" s="202" t="s">
        <v>361</v>
      </c>
      <c r="D255" s="202" t="s">
        <v>127</v>
      </c>
      <c r="E255" s="203" t="s">
        <v>362</v>
      </c>
      <c r="F255" s="204" t="s">
        <v>363</v>
      </c>
      <c r="G255" s="205" t="s">
        <v>168</v>
      </c>
      <c r="H255" s="206">
        <v>2</v>
      </c>
      <c r="I255" s="207"/>
      <c r="J255" s="208">
        <f>ROUND(I255*H255,2)</f>
        <v>0</v>
      </c>
      <c r="K255" s="204" t="s">
        <v>131</v>
      </c>
      <c r="L255" s="38"/>
      <c r="M255" s="209" t="s">
        <v>1</v>
      </c>
      <c r="N255" s="210" t="s">
        <v>39</v>
      </c>
      <c r="O255" s="70"/>
      <c r="P255" s="211">
        <f>O255*H255</f>
        <v>0</v>
      </c>
      <c r="Q255" s="211">
        <v>0</v>
      </c>
      <c r="R255" s="211">
        <f>Q255*H255</f>
        <v>0</v>
      </c>
      <c r="S255" s="211">
        <v>0</v>
      </c>
      <c r="T255" s="21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13" t="s">
        <v>364</v>
      </c>
      <c r="AT255" s="213" t="s">
        <v>127</v>
      </c>
      <c r="AU255" s="213" t="s">
        <v>82</v>
      </c>
      <c r="AY255" s="16" t="s">
        <v>124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6" t="s">
        <v>82</v>
      </c>
      <c r="BK255" s="214">
        <f>ROUND(I255*H255,2)</f>
        <v>0</v>
      </c>
      <c r="BL255" s="16" t="s">
        <v>364</v>
      </c>
      <c r="BM255" s="213" t="s">
        <v>365</v>
      </c>
    </row>
    <row r="256" spans="1:65" s="2" customFormat="1" ht="19.5">
      <c r="A256" s="33"/>
      <c r="B256" s="34"/>
      <c r="C256" s="35"/>
      <c r="D256" s="215" t="s">
        <v>134</v>
      </c>
      <c r="E256" s="35"/>
      <c r="F256" s="216" t="s">
        <v>366</v>
      </c>
      <c r="G256" s="35"/>
      <c r="H256" s="35"/>
      <c r="I256" s="114"/>
      <c r="J256" s="35"/>
      <c r="K256" s="35"/>
      <c r="L256" s="38"/>
      <c r="M256" s="217"/>
      <c r="N256" s="218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134</v>
      </c>
      <c r="AU256" s="16" t="s">
        <v>82</v>
      </c>
    </row>
    <row r="257" spans="1:65" s="2" customFormat="1" ht="21.75" customHeight="1">
      <c r="A257" s="33"/>
      <c r="B257" s="34"/>
      <c r="C257" s="202" t="s">
        <v>367</v>
      </c>
      <c r="D257" s="202" t="s">
        <v>127</v>
      </c>
      <c r="E257" s="203" t="s">
        <v>368</v>
      </c>
      <c r="F257" s="204" t="s">
        <v>369</v>
      </c>
      <c r="G257" s="205" t="s">
        <v>168</v>
      </c>
      <c r="H257" s="206">
        <v>2</v>
      </c>
      <c r="I257" s="207"/>
      <c r="J257" s="208">
        <f>ROUND(I257*H257,2)</f>
        <v>0</v>
      </c>
      <c r="K257" s="204" t="s">
        <v>131</v>
      </c>
      <c r="L257" s="38"/>
      <c r="M257" s="209" t="s">
        <v>1</v>
      </c>
      <c r="N257" s="210" t="s">
        <v>39</v>
      </c>
      <c r="O257" s="70"/>
      <c r="P257" s="211">
        <f>O257*H257</f>
        <v>0</v>
      </c>
      <c r="Q257" s="211">
        <v>0</v>
      </c>
      <c r="R257" s="211">
        <f>Q257*H257</f>
        <v>0</v>
      </c>
      <c r="S257" s="211">
        <v>0</v>
      </c>
      <c r="T257" s="21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13" t="s">
        <v>364</v>
      </c>
      <c r="AT257" s="213" t="s">
        <v>127</v>
      </c>
      <c r="AU257" s="213" t="s">
        <v>82</v>
      </c>
      <c r="AY257" s="16" t="s">
        <v>124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6" t="s">
        <v>82</v>
      </c>
      <c r="BK257" s="214">
        <f>ROUND(I257*H257,2)</f>
        <v>0</v>
      </c>
      <c r="BL257" s="16" t="s">
        <v>364</v>
      </c>
      <c r="BM257" s="213" t="s">
        <v>370</v>
      </c>
    </row>
    <row r="258" spans="1:65" s="2" customFormat="1">
      <c r="A258" s="33"/>
      <c r="B258" s="34"/>
      <c r="C258" s="35"/>
      <c r="D258" s="215" t="s">
        <v>134</v>
      </c>
      <c r="E258" s="35"/>
      <c r="F258" s="216" t="s">
        <v>369</v>
      </c>
      <c r="G258" s="35"/>
      <c r="H258" s="35"/>
      <c r="I258" s="114"/>
      <c r="J258" s="35"/>
      <c r="K258" s="35"/>
      <c r="L258" s="38"/>
      <c r="M258" s="217"/>
      <c r="N258" s="218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134</v>
      </c>
      <c r="AU258" s="16" t="s">
        <v>82</v>
      </c>
    </row>
    <row r="259" spans="1:65" s="2" customFormat="1" ht="55.5" customHeight="1">
      <c r="A259" s="33"/>
      <c r="B259" s="34"/>
      <c r="C259" s="202" t="s">
        <v>371</v>
      </c>
      <c r="D259" s="202" t="s">
        <v>127</v>
      </c>
      <c r="E259" s="203" t="s">
        <v>372</v>
      </c>
      <c r="F259" s="204" t="s">
        <v>373</v>
      </c>
      <c r="G259" s="205" t="s">
        <v>168</v>
      </c>
      <c r="H259" s="206">
        <v>3</v>
      </c>
      <c r="I259" s="207"/>
      <c r="J259" s="208">
        <f>ROUND(I259*H259,2)</f>
        <v>0</v>
      </c>
      <c r="K259" s="204" t="s">
        <v>131</v>
      </c>
      <c r="L259" s="38"/>
      <c r="M259" s="209" t="s">
        <v>1</v>
      </c>
      <c r="N259" s="210" t="s">
        <v>39</v>
      </c>
      <c r="O259" s="70"/>
      <c r="P259" s="211">
        <f>O259*H259</f>
        <v>0</v>
      </c>
      <c r="Q259" s="211">
        <v>0</v>
      </c>
      <c r="R259" s="211">
        <f>Q259*H259</f>
        <v>0</v>
      </c>
      <c r="S259" s="211">
        <v>0</v>
      </c>
      <c r="T259" s="21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13" t="s">
        <v>364</v>
      </c>
      <c r="AT259" s="213" t="s">
        <v>127</v>
      </c>
      <c r="AU259" s="213" t="s">
        <v>82</v>
      </c>
      <c r="AY259" s="16" t="s">
        <v>124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6" t="s">
        <v>82</v>
      </c>
      <c r="BK259" s="214">
        <f>ROUND(I259*H259,2)</f>
        <v>0</v>
      </c>
      <c r="BL259" s="16" t="s">
        <v>364</v>
      </c>
      <c r="BM259" s="213" t="s">
        <v>374</v>
      </c>
    </row>
    <row r="260" spans="1:65" s="2" customFormat="1" ht="136.5">
      <c r="A260" s="33"/>
      <c r="B260" s="34"/>
      <c r="C260" s="35"/>
      <c r="D260" s="215" t="s">
        <v>134</v>
      </c>
      <c r="E260" s="35"/>
      <c r="F260" s="216" t="s">
        <v>375</v>
      </c>
      <c r="G260" s="35"/>
      <c r="H260" s="35"/>
      <c r="I260" s="114"/>
      <c r="J260" s="35"/>
      <c r="K260" s="35"/>
      <c r="L260" s="38"/>
      <c r="M260" s="217"/>
      <c r="N260" s="218"/>
      <c r="O260" s="70"/>
      <c r="P260" s="70"/>
      <c r="Q260" s="70"/>
      <c r="R260" s="70"/>
      <c r="S260" s="70"/>
      <c r="T260" s="71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134</v>
      </c>
      <c r="AU260" s="16" t="s">
        <v>82</v>
      </c>
    </row>
    <row r="261" spans="1:65" s="2" customFormat="1" ht="19.5">
      <c r="A261" s="33"/>
      <c r="B261" s="34"/>
      <c r="C261" s="35"/>
      <c r="D261" s="215" t="s">
        <v>171</v>
      </c>
      <c r="E261" s="35"/>
      <c r="F261" s="241" t="s">
        <v>376</v>
      </c>
      <c r="G261" s="35"/>
      <c r="H261" s="35"/>
      <c r="I261" s="114"/>
      <c r="J261" s="35"/>
      <c r="K261" s="35"/>
      <c r="L261" s="38"/>
      <c r="M261" s="217"/>
      <c r="N261" s="218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171</v>
      </c>
      <c r="AU261" s="16" t="s">
        <v>82</v>
      </c>
    </row>
    <row r="262" spans="1:65" s="2" customFormat="1" ht="55.5" customHeight="1">
      <c r="A262" s="33"/>
      <c r="B262" s="34"/>
      <c r="C262" s="202" t="s">
        <v>377</v>
      </c>
      <c r="D262" s="202" t="s">
        <v>127</v>
      </c>
      <c r="E262" s="203" t="s">
        <v>378</v>
      </c>
      <c r="F262" s="204" t="s">
        <v>379</v>
      </c>
      <c r="G262" s="205" t="s">
        <v>168</v>
      </c>
      <c r="H262" s="206">
        <v>1</v>
      </c>
      <c r="I262" s="207"/>
      <c r="J262" s="208">
        <f>ROUND(I262*H262,2)</f>
        <v>0</v>
      </c>
      <c r="K262" s="204" t="s">
        <v>131</v>
      </c>
      <c r="L262" s="38"/>
      <c r="M262" s="209" t="s">
        <v>1</v>
      </c>
      <c r="N262" s="210" t="s">
        <v>39</v>
      </c>
      <c r="O262" s="70"/>
      <c r="P262" s="211">
        <f>O262*H262</f>
        <v>0</v>
      </c>
      <c r="Q262" s="211">
        <v>0</v>
      </c>
      <c r="R262" s="211">
        <f>Q262*H262</f>
        <v>0</v>
      </c>
      <c r="S262" s="211">
        <v>0</v>
      </c>
      <c r="T262" s="21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13" t="s">
        <v>364</v>
      </c>
      <c r="AT262" s="213" t="s">
        <v>127</v>
      </c>
      <c r="AU262" s="213" t="s">
        <v>82</v>
      </c>
      <c r="AY262" s="16" t="s">
        <v>124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6" t="s">
        <v>82</v>
      </c>
      <c r="BK262" s="214">
        <f>ROUND(I262*H262,2)</f>
        <v>0</v>
      </c>
      <c r="BL262" s="16" t="s">
        <v>364</v>
      </c>
      <c r="BM262" s="213" t="s">
        <v>380</v>
      </c>
    </row>
    <row r="263" spans="1:65" s="2" customFormat="1" ht="136.5">
      <c r="A263" s="33"/>
      <c r="B263" s="34"/>
      <c r="C263" s="35"/>
      <c r="D263" s="215" t="s">
        <v>134</v>
      </c>
      <c r="E263" s="35"/>
      <c r="F263" s="216" t="s">
        <v>381</v>
      </c>
      <c r="G263" s="35"/>
      <c r="H263" s="35"/>
      <c r="I263" s="114"/>
      <c r="J263" s="35"/>
      <c r="K263" s="35"/>
      <c r="L263" s="38"/>
      <c r="M263" s="217"/>
      <c r="N263" s="218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134</v>
      </c>
      <c r="AU263" s="16" t="s">
        <v>82</v>
      </c>
    </row>
    <row r="264" spans="1:65" s="2" customFormat="1" ht="19.5">
      <c r="A264" s="33"/>
      <c r="B264" s="34"/>
      <c r="C264" s="35"/>
      <c r="D264" s="215" t="s">
        <v>171</v>
      </c>
      <c r="E264" s="35"/>
      <c r="F264" s="241" t="s">
        <v>376</v>
      </c>
      <c r="G264" s="35"/>
      <c r="H264" s="35"/>
      <c r="I264" s="114"/>
      <c r="J264" s="35"/>
      <c r="K264" s="35"/>
      <c r="L264" s="38"/>
      <c r="M264" s="217"/>
      <c r="N264" s="218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171</v>
      </c>
      <c r="AU264" s="16" t="s">
        <v>82</v>
      </c>
    </row>
    <row r="265" spans="1:65" s="2" customFormat="1" ht="44.25" customHeight="1">
      <c r="A265" s="33"/>
      <c r="B265" s="34"/>
      <c r="C265" s="202" t="s">
        <v>382</v>
      </c>
      <c r="D265" s="202" t="s">
        <v>127</v>
      </c>
      <c r="E265" s="203" t="s">
        <v>383</v>
      </c>
      <c r="F265" s="204" t="s">
        <v>384</v>
      </c>
      <c r="G265" s="205" t="s">
        <v>309</v>
      </c>
      <c r="H265" s="206">
        <v>1993.204</v>
      </c>
      <c r="I265" s="207"/>
      <c r="J265" s="208">
        <f>ROUND(I265*H265,2)</f>
        <v>0</v>
      </c>
      <c r="K265" s="204" t="s">
        <v>131</v>
      </c>
      <c r="L265" s="38"/>
      <c r="M265" s="209" t="s">
        <v>1</v>
      </c>
      <c r="N265" s="210" t="s">
        <v>39</v>
      </c>
      <c r="O265" s="70"/>
      <c r="P265" s="211">
        <f>O265*H265</f>
        <v>0</v>
      </c>
      <c r="Q265" s="211">
        <v>0</v>
      </c>
      <c r="R265" s="211">
        <f>Q265*H265</f>
        <v>0</v>
      </c>
      <c r="S265" s="211">
        <v>0</v>
      </c>
      <c r="T265" s="21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13" t="s">
        <v>364</v>
      </c>
      <c r="AT265" s="213" t="s">
        <v>127</v>
      </c>
      <c r="AU265" s="213" t="s">
        <v>82</v>
      </c>
      <c r="AY265" s="16" t="s">
        <v>124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6" t="s">
        <v>82</v>
      </c>
      <c r="BK265" s="214">
        <f>ROUND(I265*H265,2)</f>
        <v>0</v>
      </c>
      <c r="BL265" s="16" t="s">
        <v>364</v>
      </c>
      <c r="BM265" s="213" t="s">
        <v>385</v>
      </c>
    </row>
    <row r="266" spans="1:65" s="2" customFormat="1" ht="136.5">
      <c r="A266" s="33"/>
      <c r="B266" s="34"/>
      <c r="C266" s="35"/>
      <c r="D266" s="215" t="s">
        <v>134</v>
      </c>
      <c r="E266" s="35"/>
      <c r="F266" s="216" t="s">
        <v>386</v>
      </c>
      <c r="G266" s="35"/>
      <c r="H266" s="35"/>
      <c r="I266" s="114"/>
      <c r="J266" s="35"/>
      <c r="K266" s="35"/>
      <c r="L266" s="38"/>
      <c r="M266" s="217"/>
      <c r="N266" s="218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134</v>
      </c>
      <c r="AU266" s="16" t="s">
        <v>82</v>
      </c>
    </row>
    <row r="267" spans="1:65" s="2" customFormat="1" ht="19.5">
      <c r="A267" s="33"/>
      <c r="B267" s="34"/>
      <c r="C267" s="35"/>
      <c r="D267" s="215" t="s">
        <v>171</v>
      </c>
      <c r="E267" s="35"/>
      <c r="F267" s="241" t="s">
        <v>387</v>
      </c>
      <c r="G267" s="35"/>
      <c r="H267" s="35"/>
      <c r="I267" s="114"/>
      <c r="J267" s="35"/>
      <c r="K267" s="35"/>
      <c r="L267" s="38"/>
      <c r="M267" s="217"/>
      <c r="N267" s="218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171</v>
      </c>
      <c r="AU267" s="16" t="s">
        <v>82</v>
      </c>
    </row>
    <row r="268" spans="1:65" s="13" customFormat="1">
      <c r="B268" s="219"/>
      <c r="C268" s="220"/>
      <c r="D268" s="215" t="s">
        <v>141</v>
      </c>
      <c r="E268" s="221" t="s">
        <v>1</v>
      </c>
      <c r="F268" s="222" t="s">
        <v>388</v>
      </c>
      <c r="G268" s="220"/>
      <c r="H268" s="223">
        <v>1993.204</v>
      </c>
      <c r="I268" s="224"/>
      <c r="J268" s="220"/>
      <c r="K268" s="220"/>
      <c r="L268" s="225"/>
      <c r="M268" s="226"/>
      <c r="N268" s="227"/>
      <c r="O268" s="227"/>
      <c r="P268" s="227"/>
      <c r="Q268" s="227"/>
      <c r="R268" s="227"/>
      <c r="S268" s="227"/>
      <c r="T268" s="228"/>
      <c r="AT268" s="229" t="s">
        <v>141</v>
      </c>
      <c r="AU268" s="229" t="s">
        <v>82</v>
      </c>
      <c r="AV268" s="13" t="s">
        <v>84</v>
      </c>
      <c r="AW268" s="13" t="s">
        <v>31</v>
      </c>
      <c r="AX268" s="13" t="s">
        <v>74</v>
      </c>
      <c r="AY268" s="229" t="s">
        <v>124</v>
      </c>
    </row>
    <row r="269" spans="1:65" s="14" customFormat="1">
      <c r="B269" s="230"/>
      <c r="C269" s="231"/>
      <c r="D269" s="215" t="s">
        <v>141</v>
      </c>
      <c r="E269" s="232" t="s">
        <v>1</v>
      </c>
      <c r="F269" s="233" t="s">
        <v>144</v>
      </c>
      <c r="G269" s="231"/>
      <c r="H269" s="234">
        <v>1993.204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AT269" s="240" t="s">
        <v>141</v>
      </c>
      <c r="AU269" s="240" t="s">
        <v>82</v>
      </c>
      <c r="AV269" s="14" t="s">
        <v>132</v>
      </c>
      <c r="AW269" s="14" t="s">
        <v>31</v>
      </c>
      <c r="AX269" s="14" t="s">
        <v>82</v>
      </c>
      <c r="AY269" s="240" t="s">
        <v>124</v>
      </c>
    </row>
    <row r="270" spans="1:65" s="2" customFormat="1" ht="44.25" customHeight="1">
      <c r="A270" s="33"/>
      <c r="B270" s="34"/>
      <c r="C270" s="202" t="s">
        <v>389</v>
      </c>
      <c r="D270" s="202" t="s">
        <v>127</v>
      </c>
      <c r="E270" s="203" t="s">
        <v>390</v>
      </c>
      <c r="F270" s="204" t="s">
        <v>391</v>
      </c>
      <c r="G270" s="205" t="s">
        <v>309</v>
      </c>
      <c r="H270" s="206">
        <v>1678.5</v>
      </c>
      <c r="I270" s="207"/>
      <c r="J270" s="208">
        <f>ROUND(I270*H270,2)</f>
        <v>0</v>
      </c>
      <c r="K270" s="204" t="s">
        <v>131</v>
      </c>
      <c r="L270" s="38"/>
      <c r="M270" s="209" t="s">
        <v>1</v>
      </c>
      <c r="N270" s="210" t="s">
        <v>39</v>
      </c>
      <c r="O270" s="70"/>
      <c r="P270" s="211">
        <f>O270*H270</f>
        <v>0</v>
      </c>
      <c r="Q270" s="211">
        <v>0</v>
      </c>
      <c r="R270" s="211">
        <f>Q270*H270</f>
        <v>0</v>
      </c>
      <c r="S270" s="211">
        <v>0</v>
      </c>
      <c r="T270" s="21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13" t="s">
        <v>364</v>
      </c>
      <c r="AT270" s="213" t="s">
        <v>127</v>
      </c>
      <c r="AU270" s="213" t="s">
        <v>82</v>
      </c>
      <c r="AY270" s="16" t="s">
        <v>124</v>
      </c>
      <c r="BE270" s="214">
        <f>IF(N270="základní",J270,0)</f>
        <v>0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16" t="s">
        <v>82</v>
      </c>
      <c r="BK270" s="214">
        <f>ROUND(I270*H270,2)</f>
        <v>0</v>
      </c>
      <c r="BL270" s="16" t="s">
        <v>364</v>
      </c>
      <c r="BM270" s="213" t="s">
        <v>392</v>
      </c>
    </row>
    <row r="271" spans="1:65" s="2" customFormat="1" ht="136.5">
      <c r="A271" s="33"/>
      <c r="B271" s="34"/>
      <c r="C271" s="35"/>
      <c r="D271" s="215" t="s">
        <v>134</v>
      </c>
      <c r="E271" s="35"/>
      <c r="F271" s="216" t="s">
        <v>393</v>
      </c>
      <c r="G271" s="35"/>
      <c r="H271" s="35"/>
      <c r="I271" s="114"/>
      <c r="J271" s="35"/>
      <c r="K271" s="35"/>
      <c r="L271" s="38"/>
      <c r="M271" s="217"/>
      <c r="N271" s="218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134</v>
      </c>
      <c r="AU271" s="16" t="s">
        <v>82</v>
      </c>
    </row>
    <row r="272" spans="1:65" s="2" customFormat="1" ht="19.5">
      <c r="A272" s="33"/>
      <c r="B272" s="34"/>
      <c r="C272" s="35"/>
      <c r="D272" s="215" t="s">
        <v>171</v>
      </c>
      <c r="E272" s="35"/>
      <c r="F272" s="241" t="s">
        <v>387</v>
      </c>
      <c r="G272" s="35"/>
      <c r="H272" s="35"/>
      <c r="I272" s="114"/>
      <c r="J272" s="35"/>
      <c r="K272" s="35"/>
      <c r="L272" s="38"/>
      <c r="M272" s="217"/>
      <c r="N272" s="218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171</v>
      </c>
      <c r="AU272" s="16" t="s">
        <v>82</v>
      </c>
    </row>
    <row r="273" spans="1:65" s="13" customFormat="1">
      <c r="B273" s="219"/>
      <c r="C273" s="220"/>
      <c r="D273" s="215" t="s">
        <v>141</v>
      </c>
      <c r="E273" s="221" t="s">
        <v>1</v>
      </c>
      <c r="F273" s="222" t="s">
        <v>394</v>
      </c>
      <c r="G273" s="220"/>
      <c r="H273" s="223">
        <v>274.8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141</v>
      </c>
      <c r="AU273" s="229" t="s">
        <v>82</v>
      </c>
      <c r="AV273" s="13" t="s">
        <v>84</v>
      </c>
      <c r="AW273" s="13" t="s">
        <v>31</v>
      </c>
      <c r="AX273" s="13" t="s">
        <v>74</v>
      </c>
      <c r="AY273" s="229" t="s">
        <v>124</v>
      </c>
    </row>
    <row r="274" spans="1:65" s="13" customFormat="1">
      <c r="B274" s="219"/>
      <c r="C274" s="220"/>
      <c r="D274" s="215" t="s">
        <v>141</v>
      </c>
      <c r="E274" s="221" t="s">
        <v>1</v>
      </c>
      <c r="F274" s="222" t="s">
        <v>395</v>
      </c>
      <c r="G274" s="220"/>
      <c r="H274" s="223">
        <v>1403.7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141</v>
      </c>
      <c r="AU274" s="229" t="s">
        <v>82</v>
      </c>
      <c r="AV274" s="13" t="s">
        <v>84</v>
      </c>
      <c r="AW274" s="13" t="s">
        <v>31</v>
      </c>
      <c r="AX274" s="13" t="s">
        <v>74</v>
      </c>
      <c r="AY274" s="229" t="s">
        <v>124</v>
      </c>
    </row>
    <row r="275" spans="1:65" s="14" customFormat="1">
      <c r="B275" s="230"/>
      <c r="C275" s="231"/>
      <c r="D275" s="215" t="s">
        <v>141</v>
      </c>
      <c r="E275" s="232" t="s">
        <v>1</v>
      </c>
      <c r="F275" s="233" t="s">
        <v>144</v>
      </c>
      <c r="G275" s="231"/>
      <c r="H275" s="234">
        <v>1678.5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AT275" s="240" t="s">
        <v>141</v>
      </c>
      <c r="AU275" s="240" t="s">
        <v>82</v>
      </c>
      <c r="AV275" s="14" t="s">
        <v>132</v>
      </c>
      <c r="AW275" s="14" t="s">
        <v>31</v>
      </c>
      <c r="AX275" s="14" t="s">
        <v>82</v>
      </c>
      <c r="AY275" s="240" t="s">
        <v>124</v>
      </c>
    </row>
    <row r="276" spans="1:65" s="2" customFormat="1" ht="44.25" customHeight="1">
      <c r="A276" s="33"/>
      <c r="B276" s="34"/>
      <c r="C276" s="202" t="s">
        <v>396</v>
      </c>
      <c r="D276" s="202" t="s">
        <v>127</v>
      </c>
      <c r="E276" s="203" t="s">
        <v>397</v>
      </c>
      <c r="F276" s="204" t="s">
        <v>398</v>
      </c>
      <c r="G276" s="205" t="s">
        <v>309</v>
      </c>
      <c r="H276" s="206">
        <v>2910.9209999999998</v>
      </c>
      <c r="I276" s="207"/>
      <c r="J276" s="208">
        <f>ROUND(I276*H276,2)</f>
        <v>0</v>
      </c>
      <c r="K276" s="204" t="s">
        <v>131</v>
      </c>
      <c r="L276" s="38"/>
      <c r="M276" s="209" t="s">
        <v>1</v>
      </c>
      <c r="N276" s="210" t="s">
        <v>39</v>
      </c>
      <c r="O276" s="70"/>
      <c r="P276" s="211">
        <f>O276*H276</f>
        <v>0</v>
      </c>
      <c r="Q276" s="211">
        <v>0</v>
      </c>
      <c r="R276" s="211">
        <f>Q276*H276</f>
        <v>0</v>
      </c>
      <c r="S276" s="211">
        <v>0</v>
      </c>
      <c r="T276" s="21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13" t="s">
        <v>364</v>
      </c>
      <c r="AT276" s="213" t="s">
        <v>127</v>
      </c>
      <c r="AU276" s="213" t="s">
        <v>82</v>
      </c>
      <c r="AY276" s="16" t="s">
        <v>124</v>
      </c>
      <c r="BE276" s="214">
        <f>IF(N276="základní",J276,0)</f>
        <v>0</v>
      </c>
      <c r="BF276" s="214">
        <f>IF(N276="snížená",J276,0)</f>
        <v>0</v>
      </c>
      <c r="BG276" s="214">
        <f>IF(N276="zákl. přenesená",J276,0)</f>
        <v>0</v>
      </c>
      <c r="BH276" s="214">
        <f>IF(N276="sníž. přenesená",J276,0)</f>
        <v>0</v>
      </c>
      <c r="BI276" s="214">
        <f>IF(N276="nulová",J276,0)</f>
        <v>0</v>
      </c>
      <c r="BJ276" s="16" t="s">
        <v>82</v>
      </c>
      <c r="BK276" s="214">
        <f>ROUND(I276*H276,2)</f>
        <v>0</v>
      </c>
      <c r="BL276" s="16" t="s">
        <v>364</v>
      </c>
      <c r="BM276" s="213" t="s">
        <v>399</v>
      </c>
    </row>
    <row r="277" spans="1:65" s="2" customFormat="1" ht="136.5">
      <c r="A277" s="33"/>
      <c r="B277" s="34"/>
      <c r="C277" s="35"/>
      <c r="D277" s="215" t="s">
        <v>134</v>
      </c>
      <c r="E277" s="35"/>
      <c r="F277" s="216" t="s">
        <v>400</v>
      </c>
      <c r="G277" s="35"/>
      <c r="H277" s="35"/>
      <c r="I277" s="114"/>
      <c r="J277" s="35"/>
      <c r="K277" s="35"/>
      <c r="L277" s="38"/>
      <c r="M277" s="217"/>
      <c r="N277" s="218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134</v>
      </c>
      <c r="AU277" s="16" t="s">
        <v>82</v>
      </c>
    </row>
    <row r="278" spans="1:65" s="2" customFormat="1" ht="19.5">
      <c r="A278" s="33"/>
      <c r="B278" s="34"/>
      <c r="C278" s="35"/>
      <c r="D278" s="215" t="s">
        <v>171</v>
      </c>
      <c r="E278" s="35"/>
      <c r="F278" s="241" t="s">
        <v>387</v>
      </c>
      <c r="G278" s="35"/>
      <c r="H278" s="35"/>
      <c r="I278" s="114"/>
      <c r="J278" s="35"/>
      <c r="K278" s="35"/>
      <c r="L278" s="38"/>
      <c r="M278" s="217"/>
      <c r="N278" s="218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171</v>
      </c>
      <c r="AU278" s="16" t="s">
        <v>82</v>
      </c>
    </row>
    <row r="279" spans="1:65" s="13" customFormat="1">
      <c r="B279" s="219"/>
      <c r="C279" s="220"/>
      <c r="D279" s="215" t="s">
        <v>141</v>
      </c>
      <c r="E279" s="221" t="s">
        <v>1</v>
      </c>
      <c r="F279" s="222" t="s">
        <v>401</v>
      </c>
      <c r="G279" s="220"/>
      <c r="H279" s="223">
        <v>2111.91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141</v>
      </c>
      <c r="AU279" s="229" t="s">
        <v>82</v>
      </c>
      <c r="AV279" s="13" t="s">
        <v>84</v>
      </c>
      <c r="AW279" s="13" t="s">
        <v>31</v>
      </c>
      <c r="AX279" s="13" t="s">
        <v>74</v>
      </c>
      <c r="AY279" s="229" t="s">
        <v>124</v>
      </c>
    </row>
    <row r="280" spans="1:65" s="13" customFormat="1">
      <c r="B280" s="219"/>
      <c r="C280" s="220"/>
      <c r="D280" s="215" t="s">
        <v>141</v>
      </c>
      <c r="E280" s="221" t="s">
        <v>1</v>
      </c>
      <c r="F280" s="222" t="s">
        <v>402</v>
      </c>
      <c r="G280" s="220"/>
      <c r="H280" s="223">
        <v>167.346</v>
      </c>
      <c r="I280" s="224"/>
      <c r="J280" s="220"/>
      <c r="K280" s="220"/>
      <c r="L280" s="225"/>
      <c r="M280" s="226"/>
      <c r="N280" s="227"/>
      <c r="O280" s="227"/>
      <c r="P280" s="227"/>
      <c r="Q280" s="227"/>
      <c r="R280" s="227"/>
      <c r="S280" s="227"/>
      <c r="T280" s="228"/>
      <c r="AT280" s="229" t="s">
        <v>141</v>
      </c>
      <c r="AU280" s="229" t="s">
        <v>82</v>
      </c>
      <c r="AV280" s="13" t="s">
        <v>84</v>
      </c>
      <c r="AW280" s="13" t="s">
        <v>31</v>
      </c>
      <c r="AX280" s="13" t="s">
        <v>74</v>
      </c>
      <c r="AY280" s="229" t="s">
        <v>124</v>
      </c>
    </row>
    <row r="281" spans="1:65" s="13" customFormat="1">
      <c r="B281" s="219"/>
      <c r="C281" s="220"/>
      <c r="D281" s="215" t="s">
        <v>141</v>
      </c>
      <c r="E281" s="221" t="s">
        <v>1</v>
      </c>
      <c r="F281" s="222" t="s">
        <v>403</v>
      </c>
      <c r="G281" s="220"/>
      <c r="H281" s="223">
        <v>631.66499999999996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141</v>
      </c>
      <c r="AU281" s="229" t="s">
        <v>82</v>
      </c>
      <c r="AV281" s="13" t="s">
        <v>84</v>
      </c>
      <c r="AW281" s="13" t="s">
        <v>31</v>
      </c>
      <c r="AX281" s="13" t="s">
        <v>74</v>
      </c>
      <c r="AY281" s="229" t="s">
        <v>124</v>
      </c>
    </row>
    <row r="282" spans="1:65" s="14" customFormat="1">
      <c r="B282" s="230"/>
      <c r="C282" s="231"/>
      <c r="D282" s="215" t="s">
        <v>141</v>
      </c>
      <c r="E282" s="232" t="s">
        <v>1</v>
      </c>
      <c r="F282" s="233" t="s">
        <v>144</v>
      </c>
      <c r="G282" s="231"/>
      <c r="H282" s="234">
        <v>2910.9209999999998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AT282" s="240" t="s">
        <v>141</v>
      </c>
      <c r="AU282" s="240" t="s">
        <v>82</v>
      </c>
      <c r="AV282" s="14" t="s">
        <v>132</v>
      </c>
      <c r="AW282" s="14" t="s">
        <v>31</v>
      </c>
      <c r="AX282" s="14" t="s">
        <v>82</v>
      </c>
      <c r="AY282" s="240" t="s">
        <v>124</v>
      </c>
    </row>
    <row r="283" spans="1:65" s="2" customFormat="1" ht="21.75" customHeight="1">
      <c r="A283" s="33"/>
      <c r="B283" s="34"/>
      <c r="C283" s="202" t="s">
        <v>404</v>
      </c>
      <c r="D283" s="202" t="s">
        <v>127</v>
      </c>
      <c r="E283" s="203" t="s">
        <v>405</v>
      </c>
      <c r="F283" s="204" t="s">
        <v>406</v>
      </c>
      <c r="G283" s="205" t="s">
        <v>309</v>
      </c>
      <c r="H283" s="206">
        <v>300</v>
      </c>
      <c r="I283" s="207"/>
      <c r="J283" s="208">
        <f>ROUND(I283*H283,2)</f>
        <v>0</v>
      </c>
      <c r="K283" s="204" t="s">
        <v>131</v>
      </c>
      <c r="L283" s="38"/>
      <c r="M283" s="209" t="s">
        <v>1</v>
      </c>
      <c r="N283" s="210" t="s">
        <v>39</v>
      </c>
      <c r="O283" s="70"/>
      <c r="P283" s="211">
        <f>O283*H283</f>
        <v>0</v>
      </c>
      <c r="Q283" s="211">
        <v>0</v>
      </c>
      <c r="R283" s="211">
        <f>Q283*H283</f>
        <v>0</v>
      </c>
      <c r="S283" s="211">
        <v>0</v>
      </c>
      <c r="T283" s="21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13" t="s">
        <v>364</v>
      </c>
      <c r="AT283" s="213" t="s">
        <v>127</v>
      </c>
      <c r="AU283" s="213" t="s">
        <v>82</v>
      </c>
      <c r="AY283" s="16" t="s">
        <v>124</v>
      </c>
      <c r="BE283" s="214">
        <f>IF(N283="základní",J283,0)</f>
        <v>0</v>
      </c>
      <c r="BF283" s="214">
        <f>IF(N283="snížená",J283,0)</f>
        <v>0</v>
      </c>
      <c r="BG283" s="214">
        <f>IF(N283="zákl. přenesená",J283,0)</f>
        <v>0</v>
      </c>
      <c r="BH283" s="214">
        <f>IF(N283="sníž. přenesená",J283,0)</f>
        <v>0</v>
      </c>
      <c r="BI283" s="214">
        <f>IF(N283="nulová",J283,0)</f>
        <v>0</v>
      </c>
      <c r="BJ283" s="16" t="s">
        <v>82</v>
      </c>
      <c r="BK283" s="214">
        <f>ROUND(I283*H283,2)</f>
        <v>0</v>
      </c>
      <c r="BL283" s="16" t="s">
        <v>364</v>
      </c>
      <c r="BM283" s="213" t="s">
        <v>407</v>
      </c>
    </row>
    <row r="284" spans="1:65" s="2" customFormat="1" ht="48.75">
      <c r="A284" s="33"/>
      <c r="B284" s="34"/>
      <c r="C284" s="35"/>
      <c r="D284" s="215" t="s">
        <v>134</v>
      </c>
      <c r="E284" s="35"/>
      <c r="F284" s="216" t="s">
        <v>408</v>
      </c>
      <c r="G284" s="35"/>
      <c r="H284" s="35"/>
      <c r="I284" s="114"/>
      <c r="J284" s="35"/>
      <c r="K284" s="35"/>
      <c r="L284" s="38"/>
      <c r="M284" s="217"/>
      <c r="N284" s="218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134</v>
      </c>
      <c r="AU284" s="16" t="s">
        <v>82</v>
      </c>
    </row>
    <row r="285" spans="1:65" s="2" customFormat="1" ht="33" customHeight="1">
      <c r="A285" s="33"/>
      <c r="B285" s="34"/>
      <c r="C285" s="202" t="s">
        <v>409</v>
      </c>
      <c r="D285" s="202" t="s">
        <v>127</v>
      </c>
      <c r="E285" s="203" t="s">
        <v>410</v>
      </c>
      <c r="F285" s="204" t="s">
        <v>411</v>
      </c>
      <c r="G285" s="205" t="s">
        <v>309</v>
      </c>
      <c r="H285" s="206">
        <v>300</v>
      </c>
      <c r="I285" s="207"/>
      <c r="J285" s="208">
        <f>ROUND(I285*H285,2)</f>
        <v>0</v>
      </c>
      <c r="K285" s="204" t="s">
        <v>131</v>
      </c>
      <c r="L285" s="38"/>
      <c r="M285" s="209" t="s">
        <v>1</v>
      </c>
      <c r="N285" s="210" t="s">
        <v>39</v>
      </c>
      <c r="O285" s="70"/>
      <c r="P285" s="211">
        <f>O285*H285</f>
        <v>0</v>
      </c>
      <c r="Q285" s="211">
        <v>0</v>
      </c>
      <c r="R285" s="211">
        <f>Q285*H285</f>
        <v>0</v>
      </c>
      <c r="S285" s="211">
        <v>0</v>
      </c>
      <c r="T285" s="212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13" t="s">
        <v>364</v>
      </c>
      <c r="AT285" s="213" t="s">
        <v>127</v>
      </c>
      <c r="AU285" s="213" t="s">
        <v>82</v>
      </c>
      <c r="AY285" s="16" t="s">
        <v>124</v>
      </c>
      <c r="BE285" s="214">
        <f>IF(N285="základní",J285,0)</f>
        <v>0</v>
      </c>
      <c r="BF285" s="214">
        <f>IF(N285="snížená",J285,0)</f>
        <v>0</v>
      </c>
      <c r="BG285" s="214">
        <f>IF(N285="zákl. přenesená",J285,0)</f>
        <v>0</v>
      </c>
      <c r="BH285" s="214">
        <f>IF(N285="sníž. přenesená",J285,0)</f>
        <v>0</v>
      </c>
      <c r="BI285" s="214">
        <f>IF(N285="nulová",J285,0)</f>
        <v>0</v>
      </c>
      <c r="BJ285" s="16" t="s">
        <v>82</v>
      </c>
      <c r="BK285" s="214">
        <f>ROUND(I285*H285,2)</f>
        <v>0</v>
      </c>
      <c r="BL285" s="16" t="s">
        <v>364</v>
      </c>
      <c r="BM285" s="213" t="s">
        <v>412</v>
      </c>
    </row>
    <row r="286" spans="1:65" s="2" customFormat="1" ht="136.5">
      <c r="A286" s="33"/>
      <c r="B286" s="34"/>
      <c r="C286" s="35"/>
      <c r="D286" s="215" t="s">
        <v>134</v>
      </c>
      <c r="E286" s="35"/>
      <c r="F286" s="216" t="s">
        <v>413</v>
      </c>
      <c r="G286" s="35"/>
      <c r="H286" s="35"/>
      <c r="I286" s="114"/>
      <c r="J286" s="35"/>
      <c r="K286" s="35"/>
      <c r="L286" s="38"/>
      <c r="M286" s="217"/>
      <c r="N286" s="218"/>
      <c r="O286" s="70"/>
      <c r="P286" s="70"/>
      <c r="Q286" s="70"/>
      <c r="R286" s="70"/>
      <c r="S286" s="70"/>
      <c r="T286" s="71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6" t="s">
        <v>134</v>
      </c>
      <c r="AU286" s="16" t="s">
        <v>82</v>
      </c>
    </row>
    <row r="287" spans="1:65" s="2" customFormat="1" ht="19.5">
      <c r="A287" s="33"/>
      <c r="B287" s="34"/>
      <c r="C287" s="35"/>
      <c r="D287" s="215" t="s">
        <v>171</v>
      </c>
      <c r="E287" s="35"/>
      <c r="F287" s="241" t="s">
        <v>387</v>
      </c>
      <c r="G287" s="35"/>
      <c r="H287" s="35"/>
      <c r="I287" s="114"/>
      <c r="J287" s="35"/>
      <c r="K287" s="35"/>
      <c r="L287" s="38"/>
      <c r="M287" s="217"/>
      <c r="N287" s="218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171</v>
      </c>
      <c r="AU287" s="16" t="s">
        <v>82</v>
      </c>
    </row>
    <row r="288" spans="1:65" s="2" customFormat="1" ht="21.75" customHeight="1">
      <c r="A288" s="33"/>
      <c r="B288" s="34"/>
      <c r="C288" s="202" t="s">
        <v>414</v>
      </c>
      <c r="D288" s="202" t="s">
        <v>127</v>
      </c>
      <c r="E288" s="203" t="s">
        <v>415</v>
      </c>
      <c r="F288" s="204" t="s">
        <v>416</v>
      </c>
      <c r="G288" s="205" t="s">
        <v>168</v>
      </c>
      <c r="H288" s="206">
        <v>5</v>
      </c>
      <c r="I288" s="207"/>
      <c r="J288" s="208">
        <f>ROUND(I288*H288,2)</f>
        <v>0</v>
      </c>
      <c r="K288" s="204" t="s">
        <v>131</v>
      </c>
      <c r="L288" s="38"/>
      <c r="M288" s="209" t="s">
        <v>1</v>
      </c>
      <c r="N288" s="210" t="s">
        <v>39</v>
      </c>
      <c r="O288" s="70"/>
      <c r="P288" s="211">
        <f>O288*H288</f>
        <v>0</v>
      </c>
      <c r="Q288" s="211">
        <v>0</v>
      </c>
      <c r="R288" s="211">
        <f>Q288*H288</f>
        <v>0</v>
      </c>
      <c r="S288" s="211">
        <v>0</v>
      </c>
      <c r="T288" s="21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13" t="s">
        <v>364</v>
      </c>
      <c r="AT288" s="213" t="s">
        <v>127</v>
      </c>
      <c r="AU288" s="213" t="s">
        <v>82</v>
      </c>
      <c r="AY288" s="16" t="s">
        <v>124</v>
      </c>
      <c r="BE288" s="214">
        <f>IF(N288="základní",J288,0)</f>
        <v>0</v>
      </c>
      <c r="BF288" s="214">
        <f>IF(N288="snížená",J288,0)</f>
        <v>0</v>
      </c>
      <c r="BG288" s="214">
        <f>IF(N288="zákl. přenesená",J288,0)</f>
        <v>0</v>
      </c>
      <c r="BH288" s="214">
        <f>IF(N288="sníž. přenesená",J288,0)</f>
        <v>0</v>
      </c>
      <c r="BI288" s="214">
        <f>IF(N288="nulová",J288,0)</f>
        <v>0</v>
      </c>
      <c r="BJ288" s="16" t="s">
        <v>82</v>
      </c>
      <c r="BK288" s="214">
        <f>ROUND(I288*H288,2)</f>
        <v>0</v>
      </c>
      <c r="BL288" s="16" t="s">
        <v>364</v>
      </c>
      <c r="BM288" s="213" t="s">
        <v>417</v>
      </c>
    </row>
    <row r="289" spans="1:65" s="2" customFormat="1" ht="48.75">
      <c r="A289" s="33"/>
      <c r="B289" s="34"/>
      <c r="C289" s="35"/>
      <c r="D289" s="215" t="s">
        <v>134</v>
      </c>
      <c r="E289" s="35"/>
      <c r="F289" s="216" t="s">
        <v>418</v>
      </c>
      <c r="G289" s="35"/>
      <c r="H289" s="35"/>
      <c r="I289" s="114"/>
      <c r="J289" s="35"/>
      <c r="K289" s="35"/>
      <c r="L289" s="38"/>
      <c r="M289" s="217"/>
      <c r="N289" s="218"/>
      <c r="O289" s="70"/>
      <c r="P289" s="70"/>
      <c r="Q289" s="70"/>
      <c r="R289" s="70"/>
      <c r="S289" s="70"/>
      <c r="T289" s="7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134</v>
      </c>
      <c r="AU289" s="16" t="s">
        <v>82</v>
      </c>
    </row>
    <row r="290" spans="1:65" s="2" customFormat="1" ht="21.75" customHeight="1">
      <c r="A290" s="33"/>
      <c r="B290" s="34"/>
      <c r="C290" s="202" t="s">
        <v>419</v>
      </c>
      <c r="D290" s="202" t="s">
        <v>127</v>
      </c>
      <c r="E290" s="203" t="s">
        <v>420</v>
      </c>
      <c r="F290" s="204" t="s">
        <v>421</v>
      </c>
      <c r="G290" s="205" t="s">
        <v>309</v>
      </c>
      <c r="H290" s="206">
        <v>1546.5</v>
      </c>
      <c r="I290" s="207"/>
      <c r="J290" s="208">
        <f>ROUND(I290*H290,2)</f>
        <v>0</v>
      </c>
      <c r="K290" s="204" t="s">
        <v>131</v>
      </c>
      <c r="L290" s="38"/>
      <c r="M290" s="209" t="s">
        <v>1</v>
      </c>
      <c r="N290" s="210" t="s">
        <v>39</v>
      </c>
      <c r="O290" s="70"/>
      <c r="P290" s="211">
        <f>O290*H290</f>
        <v>0</v>
      </c>
      <c r="Q290" s="211">
        <v>0</v>
      </c>
      <c r="R290" s="211">
        <f>Q290*H290</f>
        <v>0</v>
      </c>
      <c r="S290" s="211">
        <v>0</v>
      </c>
      <c r="T290" s="21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13" t="s">
        <v>364</v>
      </c>
      <c r="AT290" s="213" t="s">
        <v>127</v>
      </c>
      <c r="AU290" s="213" t="s">
        <v>82</v>
      </c>
      <c r="AY290" s="16" t="s">
        <v>124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6" t="s">
        <v>82</v>
      </c>
      <c r="BK290" s="214">
        <f>ROUND(I290*H290,2)</f>
        <v>0</v>
      </c>
      <c r="BL290" s="16" t="s">
        <v>364</v>
      </c>
      <c r="BM290" s="213" t="s">
        <v>422</v>
      </c>
    </row>
    <row r="291" spans="1:65" s="2" customFormat="1" ht="58.5">
      <c r="A291" s="33"/>
      <c r="B291" s="34"/>
      <c r="C291" s="35"/>
      <c r="D291" s="215" t="s">
        <v>134</v>
      </c>
      <c r="E291" s="35"/>
      <c r="F291" s="216" t="s">
        <v>423</v>
      </c>
      <c r="G291" s="35"/>
      <c r="H291" s="35"/>
      <c r="I291" s="114"/>
      <c r="J291" s="35"/>
      <c r="K291" s="35"/>
      <c r="L291" s="38"/>
      <c r="M291" s="217"/>
      <c r="N291" s="218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134</v>
      </c>
      <c r="AU291" s="16" t="s">
        <v>82</v>
      </c>
    </row>
    <row r="292" spans="1:65" s="13" customFormat="1">
      <c r="B292" s="219"/>
      <c r="C292" s="220"/>
      <c r="D292" s="215" t="s">
        <v>141</v>
      </c>
      <c r="E292" s="221" t="s">
        <v>1</v>
      </c>
      <c r="F292" s="222" t="s">
        <v>424</v>
      </c>
      <c r="G292" s="220"/>
      <c r="H292" s="223">
        <v>1546.5</v>
      </c>
      <c r="I292" s="224"/>
      <c r="J292" s="220"/>
      <c r="K292" s="220"/>
      <c r="L292" s="225"/>
      <c r="M292" s="226"/>
      <c r="N292" s="227"/>
      <c r="O292" s="227"/>
      <c r="P292" s="227"/>
      <c r="Q292" s="227"/>
      <c r="R292" s="227"/>
      <c r="S292" s="227"/>
      <c r="T292" s="228"/>
      <c r="AT292" s="229" t="s">
        <v>141</v>
      </c>
      <c r="AU292" s="229" t="s">
        <v>82</v>
      </c>
      <c r="AV292" s="13" t="s">
        <v>84</v>
      </c>
      <c r="AW292" s="13" t="s">
        <v>31</v>
      </c>
      <c r="AX292" s="13" t="s">
        <v>82</v>
      </c>
      <c r="AY292" s="229" t="s">
        <v>124</v>
      </c>
    </row>
    <row r="293" spans="1:65" s="2" customFormat="1" ht="21.75" customHeight="1">
      <c r="A293" s="33"/>
      <c r="B293" s="34"/>
      <c r="C293" s="202" t="s">
        <v>425</v>
      </c>
      <c r="D293" s="202" t="s">
        <v>127</v>
      </c>
      <c r="E293" s="203" t="s">
        <v>426</v>
      </c>
      <c r="F293" s="204" t="s">
        <v>427</v>
      </c>
      <c r="G293" s="205" t="s">
        <v>309</v>
      </c>
      <c r="H293" s="206">
        <v>132</v>
      </c>
      <c r="I293" s="207"/>
      <c r="J293" s="208">
        <f>ROUND(I293*H293,2)</f>
        <v>0</v>
      </c>
      <c r="K293" s="204" t="s">
        <v>131</v>
      </c>
      <c r="L293" s="38"/>
      <c r="M293" s="209" t="s">
        <v>1</v>
      </c>
      <c r="N293" s="210" t="s">
        <v>39</v>
      </c>
      <c r="O293" s="70"/>
      <c r="P293" s="211">
        <f>O293*H293</f>
        <v>0</v>
      </c>
      <c r="Q293" s="211">
        <v>0</v>
      </c>
      <c r="R293" s="211">
        <f>Q293*H293</f>
        <v>0</v>
      </c>
      <c r="S293" s="211">
        <v>0</v>
      </c>
      <c r="T293" s="21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13" t="s">
        <v>364</v>
      </c>
      <c r="AT293" s="213" t="s">
        <v>127</v>
      </c>
      <c r="AU293" s="213" t="s">
        <v>82</v>
      </c>
      <c r="AY293" s="16" t="s">
        <v>124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16" t="s">
        <v>82</v>
      </c>
      <c r="BK293" s="214">
        <f>ROUND(I293*H293,2)</f>
        <v>0</v>
      </c>
      <c r="BL293" s="16" t="s">
        <v>364</v>
      </c>
      <c r="BM293" s="213" t="s">
        <v>428</v>
      </c>
    </row>
    <row r="294" spans="1:65" s="2" customFormat="1" ht="58.5">
      <c r="A294" s="33"/>
      <c r="B294" s="34"/>
      <c r="C294" s="35"/>
      <c r="D294" s="215" t="s">
        <v>134</v>
      </c>
      <c r="E294" s="35"/>
      <c r="F294" s="216" t="s">
        <v>429</v>
      </c>
      <c r="G294" s="35"/>
      <c r="H294" s="35"/>
      <c r="I294" s="114"/>
      <c r="J294" s="35"/>
      <c r="K294" s="35"/>
      <c r="L294" s="38"/>
      <c r="M294" s="217"/>
      <c r="N294" s="218"/>
      <c r="O294" s="70"/>
      <c r="P294" s="70"/>
      <c r="Q294" s="70"/>
      <c r="R294" s="70"/>
      <c r="S294" s="70"/>
      <c r="T294" s="71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134</v>
      </c>
      <c r="AU294" s="16" t="s">
        <v>82</v>
      </c>
    </row>
    <row r="295" spans="1:65" s="2" customFormat="1" ht="21.75" customHeight="1">
      <c r="A295" s="33"/>
      <c r="B295" s="34"/>
      <c r="C295" s="202" t="s">
        <v>430</v>
      </c>
      <c r="D295" s="202" t="s">
        <v>127</v>
      </c>
      <c r="E295" s="203" t="s">
        <v>431</v>
      </c>
      <c r="F295" s="204" t="s">
        <v>432</v>
      </c>
      <c r="G295" s="205" t="s">
        <v>309</v>
      </c>
      <c r="H295" s="206">
        <v>6.6</v>
      </c>
      <c r="I295" s="207"/>
      <c r="J295" s="208">
        <f>ROUND(I295*H295,2)</f>
        <v>0</v>
      </c>
      <c r="K295" s="204" t="s">
        <v>131</v>
      </c>
      <c r="L295" s="38"/>
      <c r="M295" s="209" t="s">
        <v>1</v>
      </c>
      <c r="N295" s="210" t="s">
        <v>39</v>
      </c>
      <c r="O295" s="70"/>
      <c r="P295" s="211">
        <f>O295*H295</f>
        <v>0</v>
      </c>
      <c r="Q295" s="211">
        <v>0</v>
      </c>
      <c r="R295" s="211">
        <f>Q295*H295</f>
        <v>0</v>
      </c>
      <c r="S295" s="211">
        <v>0</v>
      </c>
      <c r="T295" s="21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13" t="s">
        <v>364</v>
      </c>
      <c r="AT295" s="213" t="s">
        <v>127</v>
      </c>
      <c r="AU295" s="213" t="s">
        <v>82</v>
      </c>
      <c r="AY295" s="16" t="s">
        <v>124</v>
      </c>
      <c r="BE295" s="214">
        <f>IF(N295="základní",J295,0)</f>
        <v>0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16" t="s">
        <v>82</v>
      </c>
      <c r="BK295" s="214">
        <f>ROUND(I295*H295,2)</f>
        <v>0</v>
      </c>
      <c r="BL295" s="16" t="s">
        <v>364</v>
      </c>
      <c r="BM295" s="213" t="s">
        <v>433</v>
      </c>
    </row>
    <row r="296" spans="1:65" s="2" customFormat="1" ht="58.5">
      <c r="A296" s="33"/>
      <c r="B296" s="34"/>
      <c r="C296" s="35"/>
      <c r="D296" s="215" t="s">
        <v>134</v>
      </c>
      <c r="E296" s="35"/>
      <c r="F296" s="216" t="s">
        <v>434</v>
      </c>
      <c r="G296" s="35"/>
      <c r="H296" s="35"/>
      <c r="I296" s="114"/>
      <c r="J296" s="35"/>
      <c r="K296" s="35"/>
      <c r="L296" s="38"/>
      <c r="M296" s="252"/>
      <c r="N296" s="253"/>
      <c r="O296" s="254"/>
      <c r="P296" s="254"/>
      <c r="Q296" s="254"/>
      <c r="R296" s="254"/>
      <c r="S296" s="254"/>
      <c r="T296" s="255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134</v>
      </c>
      <c r="AU296" s="16" t="s">
        <v>82</v>
      </c>
    </row>
    <row r="297" spans="1:65" s="2" customFormat="1" ht="6.95" customHeight="1">
      <c r="A297" s="33"/>
      <c r="B297" s="53"/>
      <c r="C297" s="54"/>
      <c r="D297" s="54"/>
      <c r="E297" s="54"/>
      <c r="F297" s="54"/>
      <c r="G297" s="54"/>
      <c r="H297" s="54"/>
      <c r="I297" s="151"/>
      <c r="J297" s="54"/>
      <c r="K297" s="54"/>
      <c r="L297" s="38"/>
      <c r="M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</row>
  </sheetData>
  <sheetProtection algorithmName="SHA-512" hashValue="VVd+tOUi/mYRZfnBIipBxdWcGBbo5dffGa6n/HS/5Vdy61yu0DehZ3TDR+ekkMrMZbQHLvpaC3RGogLKmIXymg==" saltValue="mQfJGilJ+pdla2nxFWnhGEP1JkCAtlfHm19eDPJjfCvBfBRgEg+xsuIfNpC2tM39EMlDc/g2EI8p6RNCKR3ilQ==" spinCount="100000" sheet="1" objects="1" scenarios="1" formatColumns="0" formatRows="0" autoFilter="0"/>
  <autoFilter ref="C122:K296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94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5" t="str">
        <f>'Rekapitulace stavby'!K6</f>
        <v>Oprava staničních kolejí v žst. Kunovice</v>
      </c>
      <c r="F7" s="306"/>
      <c r="G7" s="306"/>
      <c r="H7" s="306"/>
      <c r="I7" s="107"/>
      <c r="L7" s="19"/>
    </row>
    <row r="8" spans="1:46" s="2" customFormat="1" ht="12" customHeight="1">
      <c r="A8" s="33"/>
      <c r="B8" s="38"/>
      <c r="C8" s="33"/>
      <c r="D8" s="113" t="s">
        <v>95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7" t="s">
        <v>471</v>
      </c>
      <c r="F9" s="308"/>
      <c r="G9" s="308"/>
      <c r="H9" s="308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30</v>
      </c>
      <c r="G12" s="33"/>
      <c r="H12" s="33"/>
      <c r="I12" s="116" t="s">
        <v>22</v>
      </c>
      <c r="J12" s="117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stavby'!E11="","",'Rekapitulace stavby'!E11)</f>
        <v>Správa železnic, státní organizace</v>
      </c>
      <c r="F15" s="33"/>
      <c r="G15" s="33"/>
      <c r="H15" s="33"/>
      <c r="I15" s="116" t="s">
        <v>26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27</v>
      </c>
      <c r="E17" s="33"/>
      <c r="F17" s="33"/>
      <c r="G17" s="33"/>
      <c r="H17" s="33"/>
      <c r="I17" s="116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9" t="str">
        <f>'Rekapitulace stavby'!E14</f>
        <v>Vyplň údaj</v>
      </c>
      <c r="F18" s="310"/>
      <c r="G18" s="310"/>
      <c r="H18" s="310"/>
      <c r="I18" s="116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29</v>
      </c>
      <c r="E20" s="33"/>
      <c r="F20" s="33"/>
      <c r="G20" s="33"/>
      <c r="H20" s="33"/>
      <c r="I20" s="116" t="s">
        <v>24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26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32</v>
      </c>
      <c r="E23" s="33"/>
      <c r="F23" s="33"/>
      <c r="G23" s="33"/>
      <c r="H23" s="33"/>
      <c r="I23" s="116" t="s">
        <v>24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>Správa železnic, státní organizace</v>
      </c>
      <c r="F24" s="33"/>
      <c r="G24" s="33"/>
      <c r="H24" s="33"/>
      <c r="I24" s="116" t="s">
        <v>26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33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34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36</v>
      </c>
      <c r="G32" s="33"/>
      <c r="H32" s="33"/>
      <c r="I32" s="127" t="s">
        <v>35</v>
      </c>
      <c r="J32" s="126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38</v>
      </c>
      <c r="E33" s="113" t="s">
        <v>39</v>
      </c>
      <c r="F33" s="129">
        <f>ROUND((SUM(BE119:BE145)),  2)</f>
        <v>0</v>
      </c>
      <c r="G33" s="33"/>
      <c r="H33" s="33"/>
      <c r="I33" s="130">
        <v>0.21</v>
      </c>
      <c r="J33" s="129">
        <f>ROUND(((SUM(BE119:BE145))*I33),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40</v>
      </c>
      <c r="F34" s="129">
        <f>ROUND((SUM(BF119:BF145)),  2)</f>
        <v>0</v>
      </c>
      <c r="G34" s="33"/>
      <c r="H34" s="33"/>
      <c r="I34" s="130">
        <v>0.15</v>
      </c>
      <c r="J34" s="129">
        <f>ROUND(((SUM(BF119:BF145))*I34),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41</v>
      </c>
      <c r="F35" s="129">
        <f>ROUND((SUM(BG119:BG145)),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42</v>
      </c>
      <c r="F36" s="129">
        <f>ROUND((SUM(BH119:BH145)),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43</v>
      </c>
      <c r="F37" s="129">
        <f>ROUND((SUM(BI119:BI145)),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44</v>
      </c>
      <c r="E39" s="133"/>
      <c r="F39" s="133"/>
      <c r="G39" s="134" t="s">
        <v>45</v>
      </c>
      <c r="H39" s="135" t="s">
        <v>46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47</v>
      </c>
      <c r="E50" s="140"/>
      <c r="F50" s="140"/>
      <c r="G50" s="139" t="s">
        <v>48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49</v>
      </c>
      <c r="E61" s="143"/>
      <c r="F61" s="144" t="s">
        <v>50</v>
      </c>
      <c r="G61" s="142" t="s">
        <v>49</v>
      </c>
      <c r="H61" s="143"/>
      <c r="I61" s="145"/>
      <c r="J61" s="146" t="s">
        <v>50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51</v>
      </c>
      <c r="E65" s="147"/>
      <c r="F65" s="147"/>
      <c r="G65" s="139" t="s">
        <v>52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49</v>
      </c>
      <c r="E76" s="143"/>
      <c r="F76" s="144" t="s">
        <v>50</v>
      </c>
      <c r="G76" s="142" t="s">
        <v>49</v>
      </c>
      <c r="H76" s="143"/>
      <c r="I76" s="145"/>
      <c r="J76" s="146" t="s">
        <v>50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Oprava staničních kolejí v žst. Kunovice</v>
      </c>
      <c r="F85" s="304"/>
      <c r="G85" s="304"/>
      <c r="H85" s="30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95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1" t="str">
        <f>E9</f>
        <v>SO 02 - Odstranění zbytného nástupiště mezi kolejí č. 1 a č. 2</v>
      </c>
      <c r="F87" s="302"/>
      <c r="G87" s="302"/>
      <c r="H87" s="302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116" t="s">
        <v>32</v>
      </c>
      <c r="J92" s="31" t="str">
        <f>E24</f>
        <v>Správa železnic, státní organizace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98</v>
      </c>
      <c r="D94" s="156"/>
      <c r="E94" s="156"/>
      <c r="F94" s="156"/>
      <c r="G94" s="156"/>
      <c r="H94" s="156"/>
      <c r="I94" s="157"/>
      <c r="J94" s="158" t="s">
        <v>99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100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101</v>
      </c>
    </row>
    <row r="97" spans="1:31" s="9" customFormat="1" ht="24.95" customHeight="1">
      <c r="B97" s="160"/>
      <c r="C97" s="161"/>
      <c r="D97" s="162" t="s">
        <v>102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472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108</v>
      </c>
      <c r="E99" s="163"/>
      <c r="F99" s="163"/>
      <c r="G99" s="163"/>
      <c r="H99" s="163"/>
      <c r="I99" s="164"/>
      <c r="J99" s="165">
        <f>J129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3" t="str">
        <f>E7</f>
        <v>Oprava staničních kolejí v žst. Kunovice</v>
      </c>
      <c r="F109" s="304"/>
      <c r="G109" s="304"/>
      <c r="H109" s="304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95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1" t="str">
        <f>E9</f>
        <v>SO 02 - Odstranění zbytného nástupiště mezi kolejí č. 1 a č. 2</v>
      </c>
      <c r="F111" s="302"/>
      <c r="G111" s="302"/>
      <c r="H111" s="302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116" t="s">
        <v>22</v>
      </c>
      <c r="J113" s="65">
        <f>IF(J12="","",J12)</f>
        <v>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23</v>
      </c>
      <c r="D115" s="35"/>
      <c r="E115" s="35"/>
      <c r="F115" s="26" t="str">
        <f>E15</f>
        <v>Správa železnic, státní organizace</v>
      </c>
      <c r="G115" s="35"/>
      <c r="H115" s="35"/>
      <c r="I115" s="116" t="s">
        <v>29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25.7" customHeight="1">
      <c r="A116" s="33"/>
      <c r="B116" s="34"/>
      <c r="C116" s="28" t="s">
        <v>27</v>
      </c>
      <c r="D116" s="35"/>
      <c r="E116" s="35"/>
      <c r="F116" s="26" t="str">
        <f>IF(E18="","",E18)</f>
        <v>Vyplň údaj</v>
      </c>
      <c r="G116" s="35"/>
      <c r="H116" s="35"/>
      <c r="I116" s="116" t="s">
        <v>32</v>
      </c>
      <c r="J116" s="31" t="str">
        <f>E24</f>
        <v>Správa železnic, státní organizace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110</v>
      </c>
      <c r="D118" s="177" t="s">
        <v>59</v>
      </c>
      <c r="E118" s="177" t="s">
        <v>55</v>
      </c>
      <c r="F118" s="177" t="s">
        <v>56</v>
      </c>
      <c r="G118" s="177" t="s">
        <v>111</v>
      </c>
      <c r="H118" s="177" t="s">
        <v>112</v>
      </c>
      <c r="I118" s="178" t="s">
        <v>113</v>
      </c>
      <c r="J118" s="177" t="s">
        <v>99</v>
      </c>
      <c r="K118" s="179" t="s">
        <v>114</v>
      </c>
      <c r="L118" s="180"/>
      <c r="M118" s="74" t="s">
        <v>1</v>
      </c>
      <c r="N118" s="75" t="s">
        <v>38</v>
      </c>
      <c r="O118" s="75" t="s">
        <v>115</v>
      </c>
      <c r="P118" s="75" t="s">
        <v>116</v>
      </c>
      <c r="Q118" s="75" t="s">
        <v>117</v>
      </c>
      <c r="R118" s="75" t="s">
        <v>118</v>
      </c>
      <c r="S118" s="75" t="s">
        <v>119</v>
      </c>
      <c r="T118" s="76" t="s">
        <v>120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121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P120+P129</f>
        <v>0</v>
      </c>
      <c r="Q119" s="78"/>
      <c r="R119" s="183">
        <f>R120+R129</f>
        <v>0</v>
      </c>
      <c r="S119" s="78"/>
      <c r="T119" s="184">
        <f>T120+T129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73</v>
      </c>
      <c r="AU119" s="16" t="s">
        <v>101</v>
      </c>
      <c r="BK119" s="185">
        <f>BK120+BK129</f>
        <v>0</v>
      </c>
    </row>
    <row r="120" spans="1:65" s="12" customFormat="1" ht="25.9" customHeight="1">
      <c r="B120" s="186"/>
      <c r="C120" s="187"/>
      <c r="D120" s="188" t="s">
        <v>73</v>
      </c>
      <c r="E120" s="189" t="s">
        <v>122</v>
      </c>
      <c r="F120" s="189" t="s">
        <v>123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0</v>
      </c>
      <c r="S120" s="194"/>
      <c r="T120" s="196">
        <f>T121</f>
        <v>0</v>
      </c>
      <c r="AR120" s="197" t="s">
        <v>82</v>
      </c>
      <c r="AT120" s="198" t="s">
        <v>73</v>
      </c>
      <c r="AU120" s="198" t="s">
        <v>74</v>
      </c>
      <c r="AY120" s="197" t="s">
        <v>124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73</v>
      </c>
      <c r="E121" s="200" t="s">
        <v>125</v>
      </c>
      <c r="F121" s="200" t="s">
        <v>473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SUM(P122:P128)</f>
        <v>0</v>
      </c>
      <c r="Q121" s="194"/>
      <c r="R121" s="195">
        <f>SUM(R122:R128)</f>
        <v>0</v>
      </c>
      <c r="S121" s="194"/>
      <c r="T121" s="196">
        <f>SUM(T122:T128)</f>
        <v>0</v>
      </c>
      <c r="AR121" s="197" t="s">
        <v>82</v>
      </c>
      <c r="AT121" s="198" t="s">
        <v>73</v>
      </c>
      <c r="AU121" s="198" t="s">
        <v>82</v>
      </c>
      <c r="AY121" s="197" t="s">
        <v>124</v>
      </c>
      <c r="BK121" s="199">
        <f>SUM(BK122:BK128)</f>
        <v>0</v>
      </c>
    </row>
    <row r="122" spans="1:65" s="2" customFormat="1" ht="21.75" customHeight="1">
      <c r="A122" s="33"/>
      <c r="B122" s="34"/>
      <c r="C122" s="202" t="s">
        <v>82</v>
      </c>
      <c r="D122" s="202" t="s">
        <v>127</v>
      </c>
      <c r="E122" s="203" t="s">
        <v>474</v>
      </c>
      <c r="F122" s="204" t="s">
        <v>475</v>
      </c>
      <c r="G122" s="205" t="s">
        <v>138</v>
      </c>
      <c r="H122" s="206">
        <v>85.6</v>
      </c>
      <c r="I122" s="207"/>
      <c r="J122" s="208">
        <f>ROUND(I122*H122,2)</f>
        <v>0</v>
      </c>
      <c r="K122" s="204" t="s">
        <v>131</v>
      </c>
      <c r="L122" s="38"/>
      <c r="M122" s="209" t="s">
        <v>1</v>
      </c>
      <c r="N122" s="210" t="s">
        <v>39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132</v>
      </c>
      <c r="AT122" s="213" t="s">
        <v>127</v>
      </c>
      <c r="AU122" s="213" t="s">
        <v>84</v>
      </c>
      <c r="AY122" s="16" t="s">
        <v>124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82</v>
      </c>
      <c r="BK122" s="214">
        <f>ROUND(I122*H122,2)</f>
        <v>0</v>
      </c>
      <c r="BL122" s="16" t="s">
        <v>132</v>
      </c>
      <c r="BM122" s="213" t="s">
        <v>476</v>
      </c>
    </row>
    <row r="123" spans="1:65" s="2" customFormat="1" ht="29.25">
      <c r="A123" s="33"/>
      <c r="B123" s="34"/>
      <c r="C123" s="35"/>
      <c r="D123" s="215" t="s">
        <v>134</v>
      </c>
      <c r="E123" s="35"/>
      <c r="F123" s="216" t="s">
        <v>477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134</v>
      </c>
      <c r="AU123" s="16" t="s">
        <v>84</v>
      </c>
    </row>
    <row r="124" spans="1:65" s="13" customFormat="1">
      <c r="B124" s="219"/>
      <c r="C124" s="220"/>
      <c r="D124" s="215" t="s">
        <v>141</v>
      </c>
      <c r="E124" s="221" t="s">
        <v>1</v>
      </c>
      <c r="F124" s="222" t="s">
        <v>478</v>
      </c>
      <c r="G124" s="220"/>
      <c r="H124" s="223">
        <v>85.6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141</v>
      </c>
      <c r="AU124" s="229" t="s">
        <v>84</v>
      </c>
      <c r="AV124" s="13" t="s">
        <v>84</v>
      </c>
      <c r="AW124" s="13" t="s">
        <v>31</v>
      </c>
      <c r="AX124" s="13" t="s">
        <v>82</v>
      </c>
      <c r="AY124" s="229" t="s">
        <v>124</v>
      </c>
    </row>
    <row r="125" spans="1:65" s="2" customFormat="1" ht="21.75" customHeight="1">
      <c r="A125" s="33"/>
      <c r="B125" s="34"/>
      <c r="C125" s="202" t="s">
        <v>84</v>
      </c>
      <c r="D125" s="202" t="s">
        <v>127</v>
      </c>
      <c r="E125" s="203" t="s">
        <v>479</v>
      </c>
      <c r="F125" s="204" t="s">
        <v>480</v>
      </c>
      <c r="G125" s="205" t="s">
        <v>238</v>
      </c>
      <c r="H125" s="206">
        <v>107</v>
      </c>
      <c r="I125" s="207"/>
      <c r="J125" s="208">
        <f>ROUND(I125*H125,2)</f>
        <v>0</v>
      </c>
      <c r="K125" s="204" t="s">
        <v>131</v>
      </c>
      <c r="L125" s="38"/>
      <c r="M125" s="209" t="s">
        <v>1</v>
      </c>
      <c r="N125" s="210" t="s">
        <v>39</v>
      </c>
      <c r="O125" s="70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132</v>
      </c>
      <c r="AT125" s="213" t="s">
        <v>127</v>
      </c>
      <c r="AU125" s="213" t="s">
        <v>84</v>
      </c>
      <c r="AY125" s="16" t="s">
        <v>124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82</v>
      </c>
      <c r="BK125" s="214">
        <f>ROUND(I125*H125,2)</f>
        <v>0</v>
      </c>
      <c r="BL125" s="16" t="s">
        <v>132</v>
      </c>
      <c r="BM125" s="213" t="s">
        <v>481</v>
      </c>
    </row>
    <row r="126" spans="1:65" s="2" customFormat="1" ht="39">
      <c r="A126" s="33"/>
      <c r="B126" s="34"/>
      <c r="C126" s="35"/>
      <c r="D126" s="215" t="s">
        <v>134</v>
      </c>
      <c r="E126" s="35"/>
      <c r="F126" s="216" t="s">
        <v>482</v>
      </c>
      <c r="G126" s="35"/>
      <c r="H126" s="35"/>
      <c r="I126" s="114"/>
      <c r="J126" s="35"/>
      <c r="K126" s="35"/>
      <c r="L126" s="38"/>
      <c r="M126" s="217"/>
      <c r="N126" s="218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134</v>
      </c>
      <c r="AU126" s="16" t="s">
        <v>84</v>
      </c>
    </row>
    <row r="127" spans="1:65" s="2" customFormat="1" ht="21.75" customHeight="1">
      <c r="A127" s="33"/>
      <c r="B127" s="34"/>
      <c r="C127" s="202" t="s">
        <v>145</v>
      </c>
      <c r="D127" s="202" t="s">
        <v>127</v>
      </c>
      <c r="E127" s="203" t="s">
        <v>483</v>
      </c>
      <c r="F127" s="204" t="s">
        <v>484</v>
      </c>
      <c r="G127" s="205" t="s">
        <v>238</v>
      </c>
      <c r="H127" s="206">
        <v>1</v>
      </c>
      <c r="I127" s="207"/>
      <c r="J127" s="208">
        <f>ROUND(I127*H127,2)</f>
        <v>0</v>
      </c>
      <c r="K127" s="204" t="s">
        <v>131</v>
      </c>
      <c r="L127" s="38"/>
      <c r="M127" s="209" t="s">
        <v>1</v>
      </c>
      <c r="N127" s="210" t="s">
        <v>39</v>
      </c>
      <c r="O127" s="70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132</v>
      </c>
      <c r="AT127" s="213" t="s">
        <v>127</v>
      </c>
      <c r="AU127" s="213" t="s">
        <v>84</v>
      </c>
      <c r="AY127" s="16" t="s">
        <v>124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82</v>
      </c>
      <c r="BK127" s="214">
        <f>ROUND(I127*H127,2)</f>
        <v>0</v>
      </c>
      <c r="BL127" s="16" t="s">
        <v>132</v>
      </c>
      <c r="BM127" s="213" t="s">
        <v>485</v>
      </c>
    </row>
    <row r="128" spans="1:65" s="2" customFormat="1" ht="39">
      <c r="A128" s="33"/>
      <c r="B128" s="34"/>
      <c r="C128" s="35"/>
      <c r="D128" s="215" t="s">
        <v>134</v>
      </c>
      <c r="E128" s="35"/>
      <c r="F128" s="216" t="s">
        <v>486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134</v>
      </c>
      <c r="AU128" s="16" t="s">
        <v>84</v>
      </c>
    </row>
    <row r="129" spans="1:65" s="12" customFormat="1" ht="25.9" customHeight="1">
      <c r="B129" s="186"/>
      <c r="C129" s="187"/>
      <c r="D129" s="188" t="s">
        <v>73</v>
      </c>
      <c r="E129" s="189" t="s">
        <v>359</v>
      </c>
      <c r="F129" s="189" t="s">
        <v>360</v>
      </c>
      <c r="G129" s="187"/>
      <c r="H129" s="187"/>
      <c r="I129" s="190"/>
      <c r="J129" s="191">
        <f>BK129</f>
        <v>0</v>
      </c>
      <c r="K129" s="187"/>
      <c r="L129" s="192"/>
      <c r="M129" s="193"/>
      <c r="N129" s="194"/>
      <c r="O129" s="194"/>
      <c r="P129" s="195">
        <f>SUM(P130:P145)</f>
        <v>0</v>
      </c>
      <c r="Q129" s="194"/>
      <c r="R129" s="195">
        <f>SUM(R130:R145)</f>
        <v>0</v>
      </c>
      <c r="S129" s="194"/>
      <c r="T129" s="196">
        <f>SUM(T130:T145)</f>
        <v>0</v>
      </c>
      <c r="AR129" s="197" t="s">
        <v>132</v>
      </c>
      <c r="AT129" s="198" t="s">
        <v>73</v>
      </c>
      <c r="AU129" s="198" t="s">
        <v>74</v>
      </c>
      <c r="AY129" s="197" t="s">
        <v>124</v>
      </c>
      <c r="BK129" s="199">
        <f>SUM(BK130:BK145)</f>
        <v>0</v>
      </c>
    </row>
    <row r="130" spans="1:65" s="2" customFormat="1" ht="55.5" customHeight="1">
      <c r="A130" s="33"/>
      <c r="B130" s="34"/>
      <c r="C130" s="202" t="s">
        <v>214</v>
      </c>
      <c r="D130" s="202" t="s">
        <v>127</v>
      </c>
      <c r="E130" s="203" t="s">
        <v>372</v>
      </c>
      <c r="F130" s="204" t="s">
        <v>373</v>
      </c>
      <c r="G130" s="205" t="s">
        <v>168</v>
      </c>
      <c r="H130" s="206">
        <v>1</v>
      </c>
      <c r="I130" s="207"/>
      <c r="J130" s="208">
        <f>ROUND(I130*H130,2)</f>
        <v>0</v>
      </c>
      <c r="K130" s="204" t="s">
        <v>131</v>
      </c>
      <c r="L130" s="38"/>
      <c r="M130" s="209" t="s">
        <v>1</v>
      </c>
      <c r="N130" s="210" t="s">
        <v>39</v>
      </c>
      <c r="O130" s="70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364</v>
      </c>
      <c r="AT130" s="213" t="s">
        <v>127</v>
      </c>
      <c r="AU130" s="213" t="s">
        <v>82</v>
      </c>
      <c r="AY130" s="16" t="s">
        <v>124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82</v>
      </c>
      <c r="BK130" s="214">
        <f>ROUND(I130*H130,2)</f>
        <v>0</v>
      </c>
      <c r="BL130" s="16" t="s">
        <v>364</v>
      </c>
      <c r="BM130" s="213" t="s">
        <v>487</v>
      </c>
    </row>
    <row r="131" spans="1:65" s="2" customFormat="1" ht="136.5">
      <c r="A131" s="33"/>
      <c r="B131" s="34"/>
      <c r="C131" s="35"/>
      <c r="D131" s="215" t="s">
        <v>134</v>
      </c>
      <c r="E131" s="35"/>
      <c r="F131" s="216" t="s">
        <v>375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134</v>
      </c>
      <c r="AU131" s="16" t="s">
        <v>82</v>
      </c>
    </row>
    <row r="132" spans="1:65" s="2" customFormat="1" ht="19.5">
      <c r="A132" s="33"/>
      <c r="B132" s="34"/>
      <c r="C132" s="35"/>
      <c r="D132" s="215" t="s">
        <v>171</v>
      </c>
      <c r="E132" s="35"/>
      <c r="F132" s="241" t="s">
        <v>376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171</v>
      </c>
      <c r="AU132" s="16" t="s">
        <v>82</v>
      </c>
    </row>
    <row r="133" spans="1:65" s="2" customFormat="1" ht="44.25" customHeight="1">
      <c r="A133" s="33"/>
      <c r="B133" s="34"/>
      <c r="C133" s="202" t="s">
        <v>132</v>
      </c>
      <c r="D133" s="202" t="s">
        <v>127</v>
      </c>
      <c r="E133" s="203" t="s">
        <v>390</v>
      </c>
      <c r="F133" s="204" t="s">
        <v>391</v>
      </c>
      <c r="G133" s="205" t="s">
        <v>309</v>
      </c>
      <c r="H133" s="206">
        <v>54.783999999999999</v>
      </c>
      <c r="I133" s="207"/>
      <c r="J133" s="208">
        <f>ROUND(I133*H133,2)</f>
        <v>0</v>
      </c>
      <c r="K133" s="204" t="s">
        <v>131</v>
      </c>
      <c r="L133" s="38"/>
      <c r="M133" s="209" t="s">
        <v>1</v>
      </c>
      <c r="N133" s="210" t="s">
        <v>39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364</v>
      </c>
      <c r="AT133" s="213" t="s">
        <v>127</v>
      </c>
      <c r="AU133" s="213" t="s">
        <v>82</v>
      </c>
      <c r="AY133" s="16" t="s">
        <v>124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82</v>
      </c>
      <c r="BK133" s="214">
        <f>ROUND(I133*H133,2)</f>
        <v>0</v>
      </c>
      <c r="BL133" s="16" t="s">
        <v>364</v>
      </c>
      <c r="BM133" s="213" t="s">
        <v>488</v>
      </c>
    </row>
    <row r="134" spans="1:65" s="2" customFormat="1" ht="136.5">
      <c r="A134" s="33"/>
      <c r="B134" s="34"/>
      <c r="C134" s="35"/>
      <c r="D134" s="215" t="s">
        <v>134</v>
      </c>
      <c r="E134" s="35"/>
      <c r="F134" s="216" t="s">
        <v>393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134</v>
      </c>
      <c r="AU134" s="16" t="s">
        <v>82</v>
      </c>
    </row>
    <row r="135" spans="1:65" s="2" customFormat="1" ht="19.5">
      <c r="A135" s="33"/>
      <c r="B135" s="34"/>
      <c r="C135" s="35"/>
      <c r="D135" s="215" t="s">
        <v>171</v>
      </c>
      <c r="E135" s="35"/>
      <c r="F135" s="241" t="s">
        <v>387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171</v>
      </c>
      <c r="AU135" s="16" t="s">
        <v>82</v>
      </c>
    </row>
    <row r="136" spans="1:65" s="13" customFormat="1">
      <c r="B136" s="219"/>
      <c r="C136" s="220"/>
      <c r="D136" s="215" t="s">
        <v>141</v>
      </c>
      <c r="E136" s="221" t="s">
        <v>1</v>
      </c>
      <c r="F136" s="222" t="s">
        <v>489</v>
      </c>
      <c r="G136" s="220"/>
      <c r="H136" s="223">
        <v>54.783999999999999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141</v>
      </c>
      <c r="AU136" s="229" t="s">
        <v>82</v>
      </c>
      <c r="AV136" s="13" t="s">
        <v>84</v>
      </c>
      <c r="AW136" s="13" t="s">
        <v>31</v>
      </c>
      <c r="AX136" s="13" t="s">
        <v>74</v>
      </c>
      <c r="AY136" s="229" t="s">
        <v>124</v>
      </c>
    </row>
    <row r="137" spans="1:65" s="14" customFormat="1">
      <c r="B137" s="230"/>
      <c r="C137" s="231"/>
      <c r="D137" s="215" t="s">
        <v>141</v>
      </c>
      <c r="E137" s="232" t="s">
        <v>1</v>
      </c>
      <c r="F137" s="233" t="s">
        <v>144</v>
      </c>
      <c r="G137" s="231"/>
      <c r="H137" s="234">
        <v>54.783999999999999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141</v>
      </c>
      <c r="AU137" s="240" t="s">
        <v>82</v>
      </c>
      <c r="AV137" s="14" t="s">
        <v>132</v>
      </c>
      <c r="AW137" s="14" t="s">
        <v>31</v>
      </c>
      <c r="AX137" s="14" t="s">
        <v>82</v>
      </c>
      <c r="AY137" s="240" t="s">
        <v>124</v>
      </c>
    </row>
    <row r="138" spans="1:65" s="2" customFormat="1" ht="55.5" customHeight="1">
      <c r="A138" s="33"/>
      <c r="B138" s="34"/>
      <c r="C138" s="202" t="s">
        <v>490</v>
      </c>
      <c r="D138" s="202" t="s">
        <v>127</v>
      </c>
      <c r="E138" s="203" t="s">
        <v>491</v>
      </c>
      <c r="F138" s="204" t="s">
        <v>492</v>
      </c>
      <c r="G138" s="205" t="s">
        <v>309</v>
      </c>
      <c r="H138" s="206">
        <v>8.9879999999999995</v>
      </c>
      <c r="I138" s="207"/>
      <c r="J138" s="208">
        <f>ROUND(I138*H138,2)</f>
        <v>0</v>
      </c>
      <c r="K138" s="204" t="s">
        <v>131</v>
      </c>
      <c r="L138" s="38"/>
      <c r="M138" s="209" t="s">
        <v>1</v>
      </c>
      <c r="N138" s="210" t="s">
        <v>39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364</v>
      </c>
      <c r="AT138" s="213" t="s">
        <v>127</v>
      </c>
      <c r="AU138" s="213" t="s">
        <v>82</v>
      </c>
      <c r="AY138" s="16" t="s">
        <v>124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82</v>
      </c>
      <c r="BK138" s="214">
        <f>ROUND(I138*H138,2)</f>
        <v>0</v>
      </c>
      <c r="BL138" s="16" t="s">
        <v>364</v>
      </c>
      <c r="BM138" s="213" t="s">
        <v>493</v>
      </c>
    </row>
    <row r="139" spans="1:65" s="2" customFormat="1" ht="136.5">
      <c r="A139" s="33"/>
      <c r="B139" s="34"/>
      <c r="C139" s="35"/>
      <c r="D139" s="215" t="s">
        <v>134</v>
      </c>
      <c r="E139" s="35"/>
      <c r="F139" s="216" t="s">
        <v>494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134</v>
      </c>
      <c r="AU139" s="16" t="s">
        <v>82</v>
      </c>
    </row>
    <row r="140" spans="1:65" s="2" customFormat="1" ht="19.5">
      <c r="A140" s="33"/>
      <c r="B140" s="34"/>
      <c r="C140" s="35"/>
      <c r="D140" s="215" t="s">
        <v>171</v>
      </c>
      <c r="E140" s="35"/>
      <c r="F140" s="241" t="s">
        <v>387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171</v>
      </c>
      <c r="AU140" s="16" t="s">
        <v>82</v>
      </c>
    </row>
    <row r="141" spans="1:65" s="2" customFormat="1" ht="21.75" customHeight="1">
      <c r="A141" s="33"/>
      <c r="B141" s="34"/>
      <c r="C141" s="202" t="s">
        <v>125</v>
      </c>
      <c r="D141" s="202" t="s">
        <v>127</v>
      </c>
      <c r="E141" s="203" t="s">
        <v>420</v>
      </c>
      <c r="F141" s="204" t="s">
        <v>421</v>
      </c>
      <c r="G141" s="205" t="s">
        <v>309</v>
      </c>
      <c r="H141" s="206">
        <v>54.783999999999999</v>
      </c>
      <c r="I141" s="207"/>
      <c r="J141" s="208">
        <f>ROUND(I141*H141,2)</f>
        <v>0</v>
      </c>
      <c r="K141" s="204" t="s">
        <v>131</v>
      </c>
      <c r="L141" s="38"/>
      <c r="M141" s="209" t="s">
        <v>1</v>
      </c>
      <c r="N141" s="210" t="s">
        <v>39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364</v>
      </c>
      <c r="AT141" s="213" t="s">
        <v>127</v>
      </c>
      <c r="AU141" s="213" t="s">
        <v>82</v>
      </c>
      <c r="AY141" s="16" t="s">
        <v>124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82</v>
      </c>
      <c r="BK141" s="214">
        <f>ROUND(I141*H141,2)</f>
        <v>0</v>
      </c>
      <c r="BL141" s="16" t="s">
        <v>364</v>
      </c>
      <c r="BM141" s="213" t="s">
        <v>495</v>
      </c>
    </row>
    <row r="142" spans="1:65" s="2" customFormat="1" ht="58.5">
      <c r="A142" s="33"/>
      <c r="B142" s="34"/>
      <c r="C142" s="35"/>
      <c r="D142" s="215" t="s">
        <v>134</v>
      </c>
      <c r="E142" s="35"/>
      <c r="F142" s="216" t="s">
        <v>423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134</v>
      </c>
      <c r="AU142" s="16" t="s">
        <v>82</v>
      </c>
    </row>
    <row r="143" spans="1:65" s="2" customFormat="1" ht="21.75" customHeight="1">
      <c r="A143" s="33"/>
      <c r="B143" s="34"/>
      <c r="C143" s="202" t="s">
        <v>173</v>
      </c>
      <c r="D143" s="202" t="s">
        <v>127</v>
      </c>
      <c r="E143" s="203" t="s">
        <v>496</v>
      </c>
      <c r="F143" s="204" t="s">
        <v>497</v>
      </c>
      <c r="G143" s="205" t="s">
        <v>309</v>
      </c>
      <c r="H143" s="206">
        <v>8.9879999999999995</v>
      </c>
      <c r="I143" s="207"/>
      <c r="J143" s="208">
        <f>ROUND(I143*H143,2)</f>
        <v>0</v>
      </c>
      <c r="K143" s="204" t="s">
        <v>131</v>
      </c>
      <c r="L143" s="38"/>
      <c r="M143" s="209" t="s">
        <v>1</v>
      </c>
      <c r="N143" s="210" t="s">
        <v>39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364</v>
      </c>
      <c r="AT143" s="213" t="s">
        <v>127</v>
      </c>
      <c r="AU143" s="213" t="s">
        <v>82</v>
      </c>
      <c r="AY143" s="16" t="s">
        <v>124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82</v>
      </c>
      <c r="BK143" s="214">
        <f>ROUND(I143*H143,2)</f>
        <v>0</v>
      </c>
      <c r="BL143" s="16" t="s">
        <v>364</v>
      </c>
      <c r="BM143" s="213" t="s">
        <v>498</v>
      </c>
    </row>
    <row r="144" spans="1:65" s="2" customFormat="1" ht="58.5">
      <c r="A144" s="33"/>
      <c r="B144" s="34"/>
      <c r="C144" s="35"/>
      <c r="D144" s="215" t="s">
        <v>134</v>
      </c>
      <c r="E144" s="35"/>
      <c r="F144" s="216" t="s">
        <v>499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134</v>
      </c>
      <c r="AU144" s="16" t="s">
        <v>82</v>
      </c>
    </row>
    <row r="145" spans="1:51" s="13" customFormat="1">
      <c r="B145" s="219"/>
      <c r="C145" s="220"/>
      <c r="D145" s="215" t="s">
        <v>141</v>
      </c>
      <c r="E145" s="221" t="s">
        <v>1</v>
      </c>
      <c r="F145" s="222" t="s">
        <v>500</v>
      </c>
      <c r="G145" s="220"/>
      <c r="H145" s="223">
        <v>8.9879999999999995</v>
      </c>
      <c r="I145" s="224"/>
      <c r="J145" s="220"/>
      <c r="K145" s="220"/>
      <c r="L145" s="225"/>
      <c r="M145" s="257"/>
      <c r="N145" s="258"/>
      <c r="O145" s="258"/>
      <c r="P145" s="258"/>
      <c r="Q145" s="258"/>
      <c r="R145" s="258"/>
      <c r="S145" s="258"/>
      <c r="T145" s="259"/>
      <c r="AT145" s="229" t="s">
        <v>141</v>
      </c>
      <c r="AU145" s="229" t="s">
        <v>82</v>
      </c>
      <c r="AV145" s="13" t="s">
        <v>84</v>
      </c>
      <c r="AW145" s="13" t="s">
        <v>31</v>
      </c>
      <c r="AX145" s="13" t="s">
        <v>82</v>
      </c>
      <c r="AY145" s="229" t="s">
        <v>124</v>
      </c>
    </row>
    <row r="146" spans="1:51" s="2" customFormat="1" ht="6.95" customHeight="1">
      <c r="A146" s="33"/>
      <c r="B146" s="53"/>
      <c r="C146" s="54"/>
      <c r="D146" s="54"/>
      <c r="E146" s="54"/>
      <c r="F146" s="54"/>
      <c r="G146" s="54"/>
      <c r="H146" s="54"/>
      <c r="I146" s="151"/>
      <c r="J146" s="54"/>
      <c r="K146" s="54"/>
      <c r="L146" s="38"/>
      <c r="M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</sheetData>
  <sheetProtection algorithmName="SHA-512" hashValue="VklQ+c5xn5m75EzH6j9R2EaOCSzVG7h4ta7gS9BypCC8ev0cn09kUISuamt9pcaMD/7p//YZKyGWOTDdScR9Rw==" saltValue="GFwmwnqFJ5SyVvi4D4pU9yMeOyoH0SUBNTWevJlmN7cPAbzVtvwxV07qJ4lfJU+Hmgo7+1bWsRaYyuOswh0zhg==" spinCount="100000" sheet="1" objects="1" scenarios="1" formatColumns="0" formatRows="0" autoFilter="0"/>
  <autoFilter ref="C118:K14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94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5" t="str">
        <f>'Rekapitulace stavby'!K6</f>
        <v>Oprava staničních kolejí v žst. Kunovice</v>
      </c>
      <c r="F7" s="306"/>
      <c r="G7" s="306"/>
      <c r="H7" s="306"/>
      <c r="I7" s="107"/>
      <c r="L7" s="19"/>
    </row>
    <row r="8" spans="1:46" s="2" customFormat="1" ht="12" customHeight="1">
      <c r="A8" s="33"/>
      <c r="B8" s="38"/>
      <c r="C8" s="33"/>
      <c r="D8" s="113" t="s">
        <v>95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7" t="s">
        <v>501</v>
      </c>
      <c r="F9" s="308"/>
      <c r="G9" s="308"/>
      <c r="H9" s="308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30</v>
      </c>
      <c r="G12" s="33"/>
      <c r="H12" s="33"/>
      <c r="I12" s="116" t="s">
        <v>22</v>
      </c>
      <c r="J12" s="117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stavby'!E11="","",'Rekapitulace stavby'!E11)</f>
        <v>Správa železnic, státní organizace</v>
      </c>
      <c r="F15" s="33"/>
      <c r="G15" s="33"/>
      <c r="H15" s="33"/>
      <c r="I15" s="116" t="s">
        <v>26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27</v>
      </c>
      <c r="E17" s="33"/>
      <c r="F17" s="33"/>
      <c r="G17" s="33"/>
      <c r="H17" s="33"/>
      <c r="I17" s="116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9" t="str">
        <f>'Rekapitulace stavby'!E14</f>
        <v>Vyplň údaj</v>
      </c>
      <c r="F18" s="310"/>
      <c r="G18" s="310"/>
      <c r="H18" s="310"/>
      <c r="I18" s="116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29</v>
      </c>
      <c r="E20" s="33"/>
      <c r="F20" s="33"/>
      <c r="G20" s="33"/>
      <c r="H20" s="33"/>
      <c r="I20" s="116" t="s">
        <v>24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26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32</v>
      </c>
      <c r="E23" s="33"/>
      <c r="F23" s="33"/>
      <c r="G23" s="33"/>
      <c r="H23" s="33"/>
      <c r="I23" s="116" t="s">
        <v>24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>Správa železnic, státní organizace</v>
      </c>
      <c r="F24" s="33"/>
      <c r="G24" s="33"/>
      <c r="H24" s="33"/>
      <c r="I24" s="116" t="s">
        <v>26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33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34</v>
      </c>
      <c r="E30" s="33"/>
      <c r="F30" s="33"/>
      <c r="G30" s="33"/>
      <c r="H30" s="33"/>
      <c r="I30" s="114"/>
      <c r="J30" s="125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36</v>
      </c>
      <c r="G32" s="33"/>
      <c r="H32" s="33"/>
      <c r="I32" s="127" t="s">
        <v>35</v>
      </c>
      <c r="J32" s="126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38</v>
      </c>
      <c r="E33" s="113" t="s">
        <v>39</v>
      </c>
      <c r="F33" s="129">
        <f>ROUND((SUM(BE118:BE130)),  2)</f>
        <v>0</v>
      </c>
      <c r="G33" s="33"/>
      <c r="H33" s="33"/>
      <c r="I33" s="130">
        <v>0.21</v>
      </c>
      <c r="J33" s="129">
        <f>ROUND(((SUM(BE118:BE130))*I33),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40</v>
      </c>
      <c r="F34" s="129">
        <f>ROUND((SUM(BF118:BF130)),  2)</f>
        <v>0</v>
      </c>
      <c r="G34" s="33"/>
      <c r="H34" s="33"/>
      <c r="I34" s="130">
        <v>0.15</v>
      </c>
      <c r="J34" s="129">
        <f>ROUND(((SUM(BF118:BF130))*I34),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41</v>
      </c>
      <c r="F35" s="129">
        <f>ROUND((SUM(BG118:BG130)),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42</v>
      </c>
      <c r="F36" s="129">
        <f>ROUND((SUM(BH118:BH130)),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43</v>
      </c>
      <c r="F37" s="129">
        <f>ROUND((SUM(BI118:BI130)),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44</v>
      </c>
      <c r="E39" s="133"/>
      <c r="F39" s="133"/>
      <c r="G39" s="134" t="s">
        <v>45</v>
      </c>
      <c r="H39" s="135" t="s">
        <v>46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47</v>
      </c>
      <c r="E50" s="140"/>
      <c r="F50" s="140"/>
      <c r="G50" s="139" t="s">
        <v>48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49</v>
      </c>
      <c r="E61" s="143"/>
      <c r="F61" s="144" t="s">
        <v>50</v>
      </c>
      <c r="G61" s="142" t="s">
        <v>49</v>
      </c>
      <c r="H61" s="143"/>
      <c r="I61" s="145"/>
      <c r="J61" s="146" t="s">
        <v>50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51</v>
      </c>
      <c r="E65" s="147"/>
      <c r="F65" s="147"/>
      <c r="G65" s="139" t="s">
        <v>52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49</v>
      </c>
      <c r="E76" s="143"/>
      <c r="F76" s="144" t="s">
        <v>50</v>
      </c>
      <c r="G76" s="142" t="s">
        <v>49</v>
      </c>
      <c r="H76" s="143"/>
      <c r="I76" s="145"/>
      <c r="J76" s="146" t="s">
        <v>50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Oprava staničních kolejí v žst. Kunovice</v>
      </c>
      <c r="F85" s="304"/>
      <c r="G85" s="304"/>
      <c r="H85" s="30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95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1" t="str">
        <f>E9</f>
        <v>SO 03 - kolej č.5</v>
      </c>
      <c r="F87" s="302"/>
      <c r="G87" s="302"/>
      <c r="H87" s="302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116" t="s">
        <v>32</v>
      </c>
      <c r="J92" s="31" t="str">
        <f>E24</f>
        <v>Správa železnic, státní organizace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98</v>
      </c>
      <c r="D94" s="156"/>
      <c r="E94" s="156"/>
      <c r="F94" s="156"/>
      <c r="G94" s="156"/>
      <c r="H94" s="156"/>
      <c r="I94" s="157"/>
      <c r="J94" s="158" t="s">
        <v>99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100</v>
      </c>
      <c r="D96" s="35"/>
      <c r="E96" s="35"/>
      <c r="F96" s="35"/>
      <c r="G96" s="35"/>
      <c r="H96" s="35"/>
      <c r="I96" s="114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101</v>
      </c>
    </row>
    <row r="97" spans="1:31" s="9" customFormat="1" ht="24.95" customHeight="1">
      <c r="B97" s="160"/>
      <c r="C97" s="161"/>
      <c r="D97" s="162" t="s">
        <v>102</v>
      </c>
      <c r="E97" s="163"/>
      <c r="F97" s="163"/>
      <c r="G97" s="163"/>
      <c r="H97" s="163"/>
      <c r="I97" s="164"/>
      <c r="J97" s="165">
        <f>J119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472</v>
      </c>
      <c r="E98" s="170"/>
      <c r="F98" s="170"/>
      <c r="G98" s="170"/>
      <c r="H98" s="170"/>
      <c r="I98" s="171"/>
      <c r="J98" s="172">
        <f>J120</f>
        <v>0</v>
      </c>
      <c r="K98" s="168"/>
      <c r="L98" s="173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114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151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154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109</v>
      </c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303" t="str">
        <f>E7</f>
        <v>Oprava staničních kolejí v žst. Kunovice</v>
      </c>
      <c r="F108" s="304"/>
      <c r="G108" s="304"/>
      <c r="H108" s="304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95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91" t="str">
        <f>E9</f>
        <v>SO 03 - kolej č.5</v>
      </c>
      <c r="F110" s="302"/>
      <c r="G110" s="302"/>
      <c r="H110" s="302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 xml:space="preserve"> </v>
      </c>
      <c r="G112" s="35"/>
      <c r="H112" s="35"/>
      <c r="I112" s="116" t="s">
        <v>22</v>
      </c>
      <c r="J112" s="65">
        <f>IF(J12="","",J12)</f>
        <v>0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23</v>
      </c>
      <c r="D114" s="35"/>
      <c r="E114" s="35"/>
      <c r="F114" s="26" t="str">
        <f>E15</f>
        <v>Správa železnic, státní organizace</v>
      </c>
      <c r="G114" s="35"/>
      <c r="H114" s="35"/>
      <c r="I114" s="116" t="s">
        <v>29</v>
      </c>
      <c r="J114" s="31" t="str">
        <f>E21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5.7" customHeight="1">
      <c r="A115" s="33"/>
      <c r="B115" s="34"/>
      <c r="C115" s="28" t="s">
        <v>27</v>
      </c>
      <c r="D115" s="35"/>
      <c r="E115" s="35"/>
      <c r="F115" s="26" t="str">
        <f>IF(E18="","",E18)</f>
        <v>Vyplň údaj</v>
      </c>
      <c r="G115" s="35"/>
      <c r="H115" s="35"/>
      <c r="I115" s="116" t="s">
        <v>32</v>
      </c>
      <c r="J115" s="31" t="str">
        <f>E24</f>
        <v>Správa železnic, státní organizace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74"/>
      <c r="B117" s="175"/>
      <c r="C117" s="176" t="s">
        <v>110</v>
      </c>
      <c r="D117" s="177" t="s">
        <v>59</v>
      </c>
      <c r="E117" s="177" t="s">
        <v>55</v>
      </c>
      <c r="F117" s="177" t="s">
        <v>56</v>
      </c>
      <c r="G117" s="177" t="s">
        <v>111</v>
      </c>
      <c r="H117" s="177" t="s">
        <v>112</v>
      </c>
      <c r="I117" s="178" t="s">
        <v>113</v>
      </c>
      <c r="J117" s="177" t="s">
        <v>99</v>
      </c>
      <c r="K117" s="179" t="s">
        <v>114</v>
      </c>
      <c r="L117" s="180"/>
      <c r="M117" s="74" t="s">
        <v>1</v>
      </c>
      <c r="N117" s="75" t="s">
        <v>38</v>
      </c>
      <c r="O117" s="75" t="s">
        <v>115</v>
      </c>
      <c r="P117" s="75" t="s">
        <v>116</v>
      </c>
      <c r="Q117" s="75" t="s">
        <v>117</v>
      </c>
      <c r="R117" s="75" t="s">
        <v>118</v>
      </c>
      <c r="S117" s="75" t="s">
        <v>119</v>
      </c>
      <c r="T117" s="76" t="s">
        <v>120</v>
      </c>
      <c r="U117" s="174"/>
      <c r="V117" s="174"/>
      <c r="W117" s="174"/>
      <c r="X117" s="174"/>
      <c r="Y117" s="174"/>
      <c r="Z117" s="174"/>
      <c r="AA117" s="174"/>
      <c r="AB117" s="174"/>
      <c r="AC117" s="174"/>
      <c r="AD117" s="174"/>
      <c r="AE117" s="174"/>
    </row>
    <row r="118" spans="1:65" s="2" customFormat="1" ht="22.9" customHeight="1">
      <c r="A118" s="33"/>
      <c r="B118" s="34"/>
      <c r="C118" s="81" t="s">
        <v>121</v>
      </c>
      <c r="D118" s="35"/>
      <c r="E118" s="35"/>
      <c r="F118" s="35"/>
      <c r="G118" s="35"/>
      <c r="H118" s="35"/>
      <c r="I118" s="114"/>
      <c r="J118" s="181">
        <f>BK118</f>
        <v>0</v>
      </c>
      <c r="K118" s="35"/>
      <c r="L118" s="38"/>
      <c r="M118" s="77"/>
      <c r="N118" s="182"/>
      <c r="O118" s="78"/>
      <c r="P118" s="183">
        <f>P119</f>
        <v>0</v>
      </c>
      <c r="Q118" s="78"/>
      <c r="R118" s="183">
        <f>R119</f>
        <v>0</v>
      </c>
      <c r="S118" s="78"/>
      <c r="T118" s="184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73</v>
      </c>
      <c r="AU118" s="16" t="s">
        <v>101</v>
      </c>
      <c r="BK118" s="185">
        <f>BK119</f>
        <v>0</v>
      </c>
    </row>
    <row r="119" spans="1:65" s="12" customFormat="1" ht="25.9" customHeight="1">
      <c r="B119" s="186"/>
      <c r="C119" s="187"/>
      <c r="D119" s="188" t="s">
        <v>73</v>
      </c>
      <c r="E119" s="189" t="s">
        <v>122</v>
      </c>
      <c r="F119" s="189" t="s">
        <v>123</v>
      </c>
      <c r="G119" s="187"/>
      <c r="H119" s="187"/>
      <c r="I119" s="190"/>
      <c r="J119" s="191">
        <f>BK119</f>
        <v>0</v>
      </c>
      <c r="K119" s="187"/>
      <c r="L119" s="192"/>
      <c r="M119" s="193"/>
      <c r="N119" s="194"/>
      <c r="O119" s="194"/>
      <c r="P119" s="195">
        <f>P120</f>
        <v>0</v>
      </c>
      <c r="Q119" s="194"/>
      <c r="R119" s="195">
        <f>R120</f>
        <v>0</v>
      </c>
      <c r="S119" s="194"/>
      <c r="T119" s="196">
        <f>T120</f>
        <v>0</v>
      </c>
      <c r="AR119" s="197" t="s">
        <v>82</v>
      </c>
      <c r="AT119" s="198" t="s">
        <v>73</v>
      </c>
      <c r="AU119" s="198" t="s">
        <v>74</v>
      </c>
      <c r="AY119" s="197" t="s">
        <v>124</v>
      </c>
      <c r="BK119" s="199">
        <f>BK120</f>
        <v>0</v>
      </c>
    </row>
    <row r="120" spans="1:65" s="12" customFormat="1" ht="22.9" customHeight="1">
      <c r="B120" s="186"/>
      <c r="C120" s="187"/>
      <c r="D120" s="188" t="s">
        <v>73</v>
      </c>
      <c r="E120" s="200" t="s">
        <v>125</v>
      </c>
      <c r="F120" s="200" t="s">
        <v>473</v>
      </c>
      <c r="G120" s="187"/>
      <c r="H120" s="187"/>
      <c r="I120" s="190"/>
      <c r="J120" s="201">
        <f>BK120</f>
        <v>0</v>
      </c>
      <c r="K120" s="187"/>
      <c r="L120" s="192"/>
      <c r="M120" s="193"/>
      <c r="N120" s="194"/>
      <c r="O120" s="194"/>
      <c r="P120" s="195">
        <f>SUM(P121:P130)</f>
        <v>0</v>
      </c>
      <c r="Q120" s="194"/>
      <c r="R120" s="195">
        <f>SUM(R121:R130)</f>
        <v>0</v>
      </c>
      <c r="S120" s="194"/>
      <c r="T120" s="196">
        <f>SUM(T121:T130)</f>
        <v>0</v>
      </c>
      <c r="AR120" s="197" t="s">
        <v>82</v>
      </c>
      <c r="AT120" s="198" t="s">
        <v>73</v>
      </c>
      <c r="AU120" s="198" t="s">
        <v>82</v>
      </c>
      <c r="AY120" s="197" t="s">
        <v>124</v>
      </c>
      <c r="BK120" s="199">
        <f>SUM(BK121:BK130)</f>
        <v>0</v>
      </c>
    </row>
    <row r="121" spans="1:65" s="2" customFormat="1" ht="21.75" customHeight="1">
      <c r="A121" s="33"/>
      <c r="B121" s="34"/>
      <c r="C121" s="202" t="s">
        <v>82</v>
      </c>
      <c r="D121" s="202" t="s">
        <v>127</v>
      </c>
      <c r="E121" s="203" t="s">
        <v>502</v>
      </c>
      <c r="F121" s="204" t="s">
        <v>503</v>
      </c>
      <c r="G121" s="205" t="s">
        <v>238</v>
      </c>
      <c r="H121" s="206">
        <v>400</v>
      </c>
      <c r="I121" s="207"/>
      <c r="J121" s="208">
        <f>ROUND(I121*H121,2)</f>
        <v>0</v>
      </c>
      <c r="K121" s="204" t="s">
        <v>131</v>
      </c>
      <c r="L121" s="38"/>
      <c r="M121" s="209" t="s">
        <v>1</v>
      </c>
      <c r="N121" s="210" t="s">
        <v>39</v>
      </c>
      <c r="O121" s="70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3" t="s">
        <v>132</v>
      </c>
      <c r="AT121" s="213" t="s">
        <v>127</v>
      </c>
      <c r="AU121" s="213" t="s">
        <v>84</v>
      </c>
      <c r="AY121" s="16" t="s">
        <v>124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82</v>
      </c>
      <c r="BK121" s="214">
        <f>ROUND(I121*H121,2)</f>
        <v>0</v>
      </c>
      <c r="BL121" s="16" t="s">
        <v>132</v>
      </c>
      <c r="BM121" s="213" t="s">
        <v>504</v>
      </c>
    </row>
    <row r="122" spans="1:65" s="2" customFormat="1" ht="68.25">
      <c r="A122" s="33"/>
      <c r="B122" s="34"/>
      <c r="C122" s="35"/>
      <c r="D122" s="215" t="s">
        <v>134</v>
      </c>
      <c r="E122" s="35"/>
      <c r="F122" s="216" t="s">
        <v>505</v>
      </c>
      <c r="G122" s="35"/>
      <c r="H122" s="35"/>
      <c r="I122" s="114"/>
      <c r="J122" s="35"/>
      <c r="K122" s="35"/>
      <c r="L122" s="38"/>
      <c r="M122" s="217"/>
      <c r="N122" s="218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134</v>
      </c>
      <c r="AU122" s="16" t="s">
        <v>84</v>
      </c>
    </row>
    <row r="123" spans="1:65" s="2" customFormat="1" ht="19.5">
      <c r="A123" s="33"/>
      <c r="B123" s="34"/>
      <c r="C123" s="35"/>
      <c r="D123" s="215" t="s">
        <v>171</v>
      </c>
      <c r="E123" s="35"/>
      <c r="F123" s="241" t="s">
        <v>241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171</v>
      </c>
      <c r="AU123" s="16" t="s">
        <v>84</v>
      </c>
    </row>
    <row r="124" spans="1:65" s="2" customFormat="1" ht="21.75" customHeight="1">
      <c r="A124" s="33"/>
      <c r="B124" s="34"/>
      <c r="C124" s="202" t="s">
        <v>84</v>
      </c>
      <c r="D124" s="202" t="s">
        <v>127</v>
      </c>
      <c r="E124" s="203" t="s">
        <v>506</v>
      </c>
      <c r="F124" s="204" t="s">
        <v>507</v>
      </c>
      <c r="G124" s="205" t="s">
        <v>222</v>
      </c>
      <c r="H124" s="206">
        <v>16</v>
      </c>
      <c r="I124" s="207"/>
      <c r="J124" s="208">
        <f>ROUND(I124*H124,2)</f>
        <v>0</v>
      </c>
      <c r="K124" s="204" t="s">
        <v>131</v>
      </c>
      <c r="L124" s="38"/>
      <c r="M124" s="209" t="s">
        <v>1</v>
      </c>
      <c r="N124" s="210" t="s">
        <v>39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132</v>
      </c>
      <c r="AT124" s="213" t="s">
        <v>127</v>
      </c>
      <c r="AU124" s="213" t="s">
        <v>84</v>
      </c>
      <c r="AY124" s="16" t="s">
        <v>124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82</v>
      </c>
      <c r="BK124" s="214">
        <f>ROUND(I124*H124,2)</f>
        <v>0</v>
      </c>
      <c r="BL124" s="16" t="s">
        <v>132</v>
      </c>
      <c r="BM124" s="213" t="s">
        <v>508</v>
      </c>
    </row>
    <row r="125" spans="1:65" s="2" customFormat="1" ht="68.25">
      <c r="A125" s="33"/>
      <c r="B125" s="34"/>
      <c r="C125" s="35"/>
      <c r="D125" s="215" t="s">
        <v>134</v>
      </c>
      <c r="E125" s="35"/>
      <c r="F125" s="216" t="s">
        <v>509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134</v>
      </c>
      <c r="AU125" s="16" t="s">
        <v>84</v>
      </c>
    </row>
    <row r="126" spans="1:65" s="2" customFormat="1" ht="21.75" customHeight="1">
      <c r="A126" s="33"/>
      <c r="B126" s="34"/>
      <c r="C126" s="202" t="s">
        <v>145</v>
      </c>
      <c r="D126" s="202" t="s">
        <v>127</v>
      </c>
      <c r="E126" s="203" t="s">
        <v>226</v>
      </c>
      <c r="F126" s="204" t="s">
        <v>227</v>
      </c>
      <c r="G126" s="205" t="s">
        <v>222</v>
      </c>
      <c r="H126" s="206">
        <v>4</v>
      </c>
      <c r="I126" s="207"/>
      <c r="J126" s="208">
        <f>ROUND(I126*H126,2)</f>
        <v>0</v>
      </c>
      <c r="K126" s="204" t="s">
        <v>131</v>
      </c>
      <c r="L126" s="38"/>
      <c r="M126" s="209" t="s">
        <v>1</v>
      </c>
      <c r="N126" s="210" t="s">
        <v>39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132</v>
      </c>
      <c r="AT126" s="213" t="s">
        <v>127</v>
      </c>
      <c r="AU126" s="213" t="s">
        <v>84</v>
      </c>
      <c r="AY126" s="16" t="s">
        <v>124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82</v>
      </c>
      <c r="BK126" s="214">
        <f>ROUND(I126*H126,2)</f>
        <v>0</v>
      </c>
      <c r="BL126" s="16" t="s">
        <v>132</v>
      </c>
      <c r="BM126" s="213" t="s">
        <v>510</v>
      </c>
    </row>
    <row r="127" spans="1:65" s="2" customFormat="1" ht="68.25">
      <c r="A127" s="33"/>
      <c r="B127" s="34"/>
      <c r="C127" s="35"/>
      <c r="D127" s="215" t="s">
        <v>134</v>
      </c>
      <c r="E127" s="35"/>
      <c r="F127" s="216" t="s">
        <v>229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134</v>
      </c>
      <c r="AU127" s="16" t="s">
        <v>84</v>
      </c>
    </row>
    <row r="128" spans="1:65" s="2" customFormat="1" ht="33" customHeight="1">
      <c r="A128" s="33"/>
      <c r="B128" s="34"/>
      <c r="C128" s="202" t="s">
        <v>132</v>
      </c>
      <c r="D128" s="202" t="s">
        <v>127</v>
      </c>
      <c r="E128" s="203" t="s">
        <v>511</v>
      </c>
      <c r="F128" s="204" t="s">
        <v>512</v>
      </c>
      <c r="G128" s="205" t="s">
        <v>238</v>
      </c>
      <c r="H128" s="206">
        <v>400</v>
      </c>
      <c r="I128" s="207"/>
      <c r="J128" s="208">
        <f>ROUND(I128*H128,2)</f>
        <v>0</v>
      </c>
      <c r="K128" s="204" t="s">
        <v>131</v>
      </c>
      <c r="L128" s="38"/>
      <c r="M128" s="209" t="s">
        <v>1</v>
      </c>
      <c r="N128" s="210" t="s">
        <v>39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132</v>
      </c>
      <c r="AT128" s="213" t="s">
        <v>127</v>
      </c>
      <c r="AU128" s="213" t="s">
        <v>84</v>
      </c>
      <c r="AY128" s="16" t="s">
        <v>124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82</v>
      </c>
      <c r="BK128" s="214">
        <f>ROUND(I128*H128,2)</f>
        <v>0</v>
      </c>
      <c r="BL128" s="16" t="s">
        <v>132</v>
      </c>
      <c r="BM128" s="213" t="s">
        <v>513</v>
      </c>
    </row>
    <row r="129" spans="1:47" s="2" customFormat="1" ht="58.5">
      <c r="A129" s="33"/>
      <c r="B129" s="34"/>
      <c r="C129" s="35"/>
      <c r="D129" s="215" t="s">
        <v>134</v>
      </c>
      <c r="E129" s="35"/>
      <c r="F129" s="216" t="s">
        <v>514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134</v>
      </c>
      <c r="AU129" s="16" t="s">
        <v>84</v>
      </c>
    </row>
    <row r="130" spans="1:47" s="2" customFormat="1" ht="19.5">
      <c r="A130" s="33"/>
      <c r="B130" s="34"/>
      <c r="C130" s="35"/>
      <c r="D130" s="215" t="s">
        <v>171</v>
      </c>
      <c r="E130" s="35"/>
      <c r="F130" s="241" t="s">
        <v>241</v>
      </c>
      <c r="G130" s="35"/>
      <c r="H130" s="35"/>
      <c r="I130" s="114"/>
      <c r="J130" s="35"/>
      <c r="K130" s="35"/>
      <c r="L130" s="38"/>
      <c r="M130" s="252"/>
      <c r="N130" s="253"/>
      <c r="O130" s="254"/>
      <c r="P130" s="254"/>
      <c r="Q130" s="254"/>
      <c r="R130" s="254"/>
      <c r="S130" s="254"/>
      <c r="T130" s="255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171</v>
      </c>
      <c r="AU130" s="16" t="s">
        <v>84</v>
      </c>
    </row>
    <row r="131" spans="1:47" s="2" customFormat="1" ht="6.95" customHeight="1">
      <c r="A131" s="33"/>
      <c r="B131" s="53"/>
      <c r="C131" s="54"/>
      <c r="D131" s="54"/>
      <c r="E131" s="54"/>
      <c r="F131" s="54"/>
      <c r="G131" s="54"/>
      <c r="H131" s="54"/>
      <c r="I131" s="151"/>
      <c r="J131" s="54"/>
      <c r="K131" s="54"/>
      <c r="L131" s="38"/>
      <c r="M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</sheetData>
  <sheetProtection algorithmName="SHA-512" hashValue="FIqpaIrl5mSDmO2BrDIwDxGUiIx7U2inqnaJS3lOunSkZVCIrdno5vEPq9U5xh3BLbVPBvnf9MRT/qwxKPowWw==" saltValue="5enp3ZXLodsE95SajgJ2NYegT5EIlm+11gSbbrp1Z3G6/E/wk4B6qefKlsSIqfzcbRVmEC9Kqi+aVhAiQIflzA==" spinCount="100000" sheet="1" objects="1" scenarios="1" formatColumns="0" formatRows="0" autoFilter="0"/>
  <autoFilter ref="C117:K130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6" t="s">
        <v>87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94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5" t="str">
        <f>'Rekapitulace stavby'!K6</f>
        <v>Oprava staničních kolejí v žst. Kunovice</v>
      </c>
      <c r="F7" s="306"/>
      <c r="G7" s="306"/>
      <c r="H7" s="306"/>
      <c r="I7" s="107"/>
      <c r="L7" s="19"/>
    </row>
    <row r="8" spans="1:46" s="2" customFormat="1" ht="12" customHeight="1">
      <c r="A8" s="33"/>
      <c r="B8" s="38"/>
      <c r="C8" s="33"/>
      <c r="D8" s="113" t="s">
        <v>95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7" t="s">
        <v>435</v>
      </c>
      <c r="F9" s="308"/>
      <c r="G9" s="308"/>
      <c r="H9" s="308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30</v>
      </c>
      <c r="G12" s="33"/>
      <c r="H12" s="33"/>
      <c r="I12" s="116" t="s">
        <v>22</v>
      </c>
      <c r="J12" s="117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stavby'!E11="","",'Rekapitulace stavby'!E11)</f>
        <v>Správa železnic, státní organizace</v>
      </c>
      <c r="F15" s="33"/>
      <c r="G15" s="33"/>
      <c r="H15" s="33"/>
      <c r="I15" s="116" t="s">
        <v>26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27</v>
      </c>
      <c r="E17" s="33"/>
      <c r="F17" s="33"/>
      <c r="G17" s="33"/>
      <c r="H17" s="33"/>
      <c r="I17" s="116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9" t="str">
        <f>'Rekapitulace stavby'!E14</f>
        <v>Vyplň údaj</v>
      </c>
      <c r="F18" s="310"/>
      <c r="G18" s="310"/>
      <c r="H18" s="310"/>
      <c r="I18" s="116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29</v>
      </c>
      <c r="E20" s="33"/>
      <c r="F20" s="33"/>
      <c r="G20" s="33"/>
      <c r="H20" s="33"/>
      <c r="I20" s="116" t="s">
        <v>24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26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32</v>
      </c>
      <c r="E23" s="33"/>
      <c r="F23" s="33"/>
      <c r="G23" s="33"/>
      <c r="H23" s="33"/>
      <c r="I23" s="116" t="s">
        <v>24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>Správa železnic, státní organizace</v>
      </c>
      <c r="F24" s="33"/>
      <c r="G24" s="33"/>
      <c r="H24" s="33"/>
      <c r="I24" s="116" t="s">
        <v>26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33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34</v>
      </c>
      <c r="E30" s="33"/>
      <c r="F30" s="33"/>
      <c r="G30" s="33"/>
      <c r="H30" s="33"/>
      <c r="I30" s="114"/>
      <c r="J30" s="125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36</v>
      </c>
      <c r="G32" s="33"/>
      <c r="H32" s="33"/>
      <c r="I32" s="127" t="s">
        <v>35</v>
      </c>
      <c r="J32" s="126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38</v>
      </c>
      <c r="E33" s="113" t="s">
        <v>39</v>
      </c>
      <c r="F33" s="129">
        <f>ROUND((SUM(BE117:BE135)),  2)</f>
        <v>0</v>
      </c>
      <c r="G33" s="33"/>
      <c r="H33" s="33"/>
      <c r="I33" s="130">
        <v>0.21</v>
      </c>
      <c r="J33" s="129">
        <f>ROUND(((SUM(BE117:BE135))*I33),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40</v>
      </c>
      <c r="F34" s="129">
        <f>ROUND((SUM(BF117:BF135)),  2)</f>
        <v>0</v>
      </c>
      <c r="G34" s="33"/>
      <c r="H34" s="33"/>
      <c r="I34" s="130">
        <v>0.15</v>
      </c>
      <c r="J34" s="129">
        <f>ROUND(((SUM(BF117:BF135))*I34),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41</v>
      </c>
      <c r="F35" s="129">
        <f>ROUND((SUM(BG117:BG135)),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42</v>
      </c>
      <c r="F36" s="129">
        <f>ROUND((SUM(BH117:BH135)),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43</v>
      </c>
      <c r="F37" s="129">
        <f>ROUND((SUM(BI117:BI135)),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44</v>
      </c>
      <c r="E39" s="133"/>
      <c r="F39" s="133"/>
      <c r="G39" s="134" t="s">
        <v>45</v>
      </c>
      <c r="H39" s="135" t="s">
        <v>46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47</v>
      </c>
      <c r="E50" s="140"/>
      <c r="F50" s="140"/>
      <c r="G50" s="139" t="s">
        <v>48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49</v>
      </c>
      <c r="E61" s="143"/>
      <c r="F61" s="144" t="s">
        <v>50</v>
      </c>
      <c r="G61" s="142" t="s">
        <v>49</v>
      </c>
      <c r="H61" s="143"/>
      <c r="I61" s="145"/>
      <c r="J61" s="146" t="s">
        <v>50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51</v>
      </c>
      <c r="E65" s="147"/>
      <c r="F65" s="147"/>
      <c r="G65" s="139" t="s">
        <v>52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49</v>
      </c>
      <c r="E76" s="143"/>
      <c r="F76" s="144" t="s">
        <v>50</v>
      </c>
      <c r="G76" s="142" t="s">
        <v>49</v>
      </c>
      <c r="H76" s="143"/>
      <c r="I76" s="145"/>
      <c r="J76" s="146" t="s">
        <v>50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3" t="str">
        <f>E7</f>
        <v>Oprava staničních kolejí v žst. Kunovice</v>
      </c>
      <c r="F85" s="304"/>
      <c r="G85" s="304"/>
      <c r="H85" s="304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95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1" t="str">
        <f>E9</f>
        <v>VON - vedlejší a ostatní náklady</v>
      </c>
      <c r="F87" s="302"/>
      <c r="G87" s="302"/>
      <c r="H87" s="302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116" t="s">
        <v>32</v>
      </c>
      <c r="J92" s="31" t="str">
        <f>E24</f>
        <v>Správa železnic, státní organizace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98</v>
      </c>
      <c r="D94" s="156"/>
      <c r="E94" s="156"/>
      <c r="F94" s="156"/>
      <c r="G94" s="156"/>
      <c r="H94" s="156"/>
      <c r="I94" s="157"/>
      <c r="J94" s="158" t="s">
        <v>99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100</v>
      </c>
      <c r="D96" s="35"/>
      <c r="E96" s="35"/>
      <c r="F96" s="35"/>
      <c r="G96" s="35"/>
      <c r="H96" s="35"/>
      <c r="I96" s="114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101</v>
      </c>
    </row>
    <row r="97" spans="1:31" s="9" customFormat="1" ht="24.95" customHeight="1">
      <c r="B97" s="160"/>
      <c r="C97" s="161"/>
      <c r="D97" s="162" t="s">
        <v>436</v>
      </c>
      <c r="E97" s="163"/>
      <c r="F97" s="163"/>
      <c r="G97" s="163"/>
      <c r="H97" s="163"/>
      <c r="I97" s="164"/>
      <c r="J97" s="165">
        <f>J118</f>
        <v>0</v>
      </c>
      <c r="K97" s="161"/>
      <c r="L97" s="166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14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1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54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109</v>
      </c>
      <c r="D104" s="35"/>
      <c r="E104" s="35"/>
      <c r="F104" s="35"/>
      <c r="G104" s="35"/>
      <c r="H104" s="35"/>
      <c r="I104" s="114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303" t="str">
        <f>E7</f>
        <v>Oprava staničních kolejí v žst. Kunovice</v>
      </c>
      <c r="F107" s="304"/>
      <c r="G107" s="304"/>
      <c r="H107" s="304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95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1" t="str">
        <f>E9</f>
        <v>VON - vedlejší a ostatní náklady</v>
      </c>
      <c r="F109" s="302"/>
      <c r="G109" s="302"/>
      <c r="H109" s="302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 xml:space="preserve"> </v>
      </c>
      <c r="G111" s="35"/>
      <c r="H111" s="35"/>
      <c r="I111" s="116" t="s">
        <v>22</v>
      </c>
      <c r="J111" s="65">
        <f>IF(J12="","",J12)</f>
        <v>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23</v>
      </c>
      <c r="D113" s="35"/>
      <c r="E113" s="35"/>
      <c r="F113" s="26" t="str">
        <f>E15</f>
        <v>Správa železnic, státní organizace</v>
      </c>
      <c r="G113" s="35"/>
      <c r="H113" s="35"/>
      <c r="I113" s="116" t="s">
        <v>29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27</v>
      </c>
      <c r="D114" s="35"/>
      <c r="E114" s="35"/>
      <c r="F114" s="26" t="str">
        <f>IF(E18="","",E18)</f>
        <v>Vyplň údaj</v>
      </c>
      <c r="G114" s="35"/>
      <c r="H114" s="35"/>
      <c r="I114" s="116" t="s">
        <v>32</v>
      </c>
      <c r="J114" s="31" t="str">
        <f>E24</f>
        <v>Správa železnic, státní organizace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74"/>
      <c r="B116" s="175"/>
      <c r="C116" s="176" t="s">
        <v>110</v>
      </c>
      <c r="D116" s="177" t="s">
        <v>59</v>
      </c>
      <c r="E116" s="177" t="s">
        <v>55</v>
      </c>
      <c r="F116" s="177" t="s">
        <v>56</v>
      </c>
      <c r="G116" s="177" t="s">
        <v>111</v>
      </c>
      <c r="H116" s="177" t="s">
        <v>112</v>
      </c>
      <c r="I116" s="178" t="s">
        <v>113</v>
      </c>
      <c r="J116" s="177" t="s">
        <v>99</v>
      </c>
      <c r="K116" s="179" t="s">
        <v>114</v>
      </c>
      <c r="L116" s="180"/>
      <c r="M116" s="74" t="s">
        <v>1</v>
      </c>
      <c r="N116" s="75" t="s">
        <v>38</v>
      </c>
      <c r="O116" s="75" t="s">
        <v>115</v>
      </c>
      <c r="P116" s="75" t="s">
        <v>116</v>
      </c>
      <c r="Q116" s="75" t="s">
        <v>117</v>
      </c>
      <c r="R116" s="75" t="s">
        <v>118</v>
      </c>
      <c r="S116" s="75" t="s">
        <v>119</v>
      </c>
      <c r="T116" s="76" t="s">
        <v>120</v>
      </c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E116" s="174"/>
    </row>
    <row r="117" spans="1:65" s="2" customFormat="1" ht="22.9" customHeight="1">
      <c r="A117" s="33"/>
      <c r="B117" s="34"/>
      <c r="C117" s="81" t="s">
        <v>121</v>
      </c>
      <c r="D117" s="35"/>
      <c r="E117" s="35"/>
      <c r="F117" s="35"/>
      <c r="G117" s="35"/>
      <c r="H117" s="35"/>
      <c r="I117" s="114"/>
      <c r="J117" s="181">
        <f>BK117</f>
        <v>0</v>
      </c>
      <c r="K117" s="35"/>
      <c r="L117" s="38"/>
      <c r="M117" s="77"/>
      <c r="N117" s="182"/>
      <c r="O117" s="78"/>
      <c r="P117" s="183">
        <f>P118</f>
        <v>0</v>
      </c>
      <c r="Q117" s="78"/>
      <c r="R117" s="183">
        <f>R118</f>
        <v>0</v>
      </c>
      <c r="S117" s="78"/>
      <c r="T117" s="184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73</v>
      </c>
      <c r="AU117" s="16" t="s">
        <v>101</v>
      </c>
      <c r="BK117" s="185">
        <f>BK118</f>
        <v>0</v>
      </c>
    </row>
    <row r="118" spans="1:65" s="12" customFormat="1" ht="25.9" customHeight="1">
      <c r="B118" s="186"/>
      <c r="C118" s="187"/>
      <c r="D118" s="188" t="s">
        <v>73</v>
      </c>
      <c r="E118" s="189" t="s">
        <v>437</v>
      </c>
      <c r="F118" s="189" t="s">
        <v>438</v>
      </c>
      <c r="G118" s="187"/>
      <c r="H118" s="187"/>
      <c r="I118" s="190"/>
      <c r="J118" s="191">
        <f>BK118</f>
        <v>0</v>
      </c>
      <c r="K118" s="187"/>
      <c r="L118" s="192"/>
      <c r="M118" s="193"/>
      <c r="N118" s="194"/>
      <c r="O118" s="194"/>
      <c r="P118" s="195">
        <f>SUM(P119:P135)</f>
        <v>0</v>
      </c>
      <c r="Q118" s="194"/>
      <c r="R118" s="195">
        <f>SUM(R119:R135)</f>
        <v>0</v>
      </c>
      <c r="S118" s="194"/>
      <c r="T118" s="196">
        <f>SUM(T119:T135)</f>
        <v>0</v>
      </c>
      <c r="AR118" s="197" t="s">
        <v>125</v>
      </c>
      <c r="AT118" s="198" t="s">
        <v>73</v>
      </c>
      <c r="AU118" s="198" t="s">
        <v>74</v>
      </c>
      <c r="AY118" s="197" t="s">
        <v>124</v>
      </c>
      <c r="BK118" s="199">
        <f>SUM(BK119:BK135)</f>
        <v>0</v>
      </c>
    </row>
    <row r="119" spans="1:65" s="2" customFormat="1" ht="21.75" customHeight="1">
      <c r="A119" s="33"/>
      <c r="B119" s="34"/>
      <c r="C119" s="202" t="s">
        <v>82</v>
      </c>
      <c r="D119" s="202" t="s">
        <v>127</v>
      </c>
      <c r="E119" s="203" t="s">
        <v>439</v>
      </c>
      <c r="F119" s="204" t="s">
        <v>440</v>
      </c>
      <c r="G119" s="205" t="s">
        <v>168</v>
      </c>
      <c r="H119" s="206">
        <v>2</v>
      </c>
      <c r="I119" s="207"/>
      <c r="J119" s="208">
        <f>ROUND(I119*H119,2)</f>
        <v>0</v>
      </c>
      <c r="K119" s="204" t="s">
        <v>131</v>
      </c>
      <c r="L119" s="38"/>
      <c r="M119" s="209" t="s">
        <v>1</v>
      </c>
      <c r="N119" s="210" t="s">
        <v>39</v>
      </c>
      <c r="O119" s="70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3" t="s">
        <v>132</v>
      </c>
      <c r="AT119" s="213" t="s">
        <v>127</v>
      </c>
      <c r="AU119" s="213" t="s">
        <v>82</v>
      </c>
      <c r="AY119" s="16" t="s">
        <v>124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82</v>
      </c>
      <c r="BK119" s="214">
        <f>ROUND(I119*H119,2)</f>
        <v>0</v>
      </c>
      <c r="BL119" s="16" t="s">
        <v>132</v>
      </c>
      <c r="BM119" s="213" t="s">
        <v>441</v>
      </c>
    </row>
    <row r="120" spans="1:65" s="2" customFormat="1" ht="48.75">
      <c r="A120" s="33"/>
      <c r="B120" s="34"/>
      <c r="C120" s="35"/>
      <c r="D120" s="215" t="s">
        <v>134</v>
      </c>
      <c r="E120" s="35"/>
      <c r="F120" s="216" t="s">
        <v>442</v>
      </c>
      <c r="G120" s="35"/>
      <c r="H120" s="35"/>
      <c r="I120" s="114"/>
      <c r="J120" s="35"/>
      <c r="K120" s="35"/>
      <c r="L120" s="38"/>
      <c r="M120" s="217"/>
      <c r="N120" s="218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134</v>
      </c>
      <c r="AU120" s="16" t="s">
        <v>82</v>
      </c>
    </row>
    <row r="121" spans="1:65" s="2" customFormat="1" ht="21.75" customHeight="1">
      <c r="A121" s="33"/>
      <c r="B121" s="34"/>
      <c r="C121" s="202" t="s">
        <v>84</v>
      </c>
      <c r="D121" s="202" t="s">
        <v>127</v>
      </c>
      <c r="E121" s="203" t="s">
        <v>443</v>
      </c>
      <c r="F121" s="204" t="s">
        <v>444</v>
      </c>
      <c r="G121" s="205" t="s">
        <v>445</v>
      </c>
      <c r="H121" s="256"/>
      <c r="I121" s="207"/>
      <c r="J121" s="208">
        <f>ROUND(I121*H121,2)</f>
        <v>0</v>
      </c>
      <c r="K121" s="204" t="s">
        <v>131</v>
      </c>
      <c r="L121" s="38"/>
      <c r="M121" s="209" t="s">
        <v>1</v>
      </c>
      <c r="N121" s="210" t="s">
        <v>39</v>
      </c>
      <c r="O121" s="70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3" t="s">
        <v>132</v>
      </c>
      <c r="AT121" s="213" t="s">
        <v>127</v>
      </c>
      <c r="AU121" s="213" t="s">
        <v>82</v>
      </c>
      <c r="AY121" s="16" t="s">
        <v>124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82</v>
      </c>
      <c r="BK121" s="214">
        <f>ROUND(I121*H121,2)</f>
        <v>0</v>
      </c>
      <c r="BL121" s="16" t="s">
        <v>132</v>
      </c>
      <c r="BM121" s="213" t="s">
        <v>446</v>
      </c>
    </row>
    <row r="122" spans="1:65" s="2" customFormat="1" ht="48.75">
      <c r="A122" s="33"/>
      <c r="B122" s="34"/>
      <c r="C122" s="35"/>
      <c r="D122" s="215" t="s">
        <v>134</v>
      </c>
      <c r="E122" s="35"/>
      <c r="F122" s="216" t="s">
        <v>447</v>
      </c>
      <c r="G122" s="35"/>
      <c r="H122" s="35"/>
      <c r="I122" s="114"/>
      <c r="J122" s="35"/>
      <c r="K122" s="35"/>
      <c r="L122" s="38"/>
      <c r="M122" s="217"/>
      <c r="N122" s="218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134</v>
      </c>
      <c r="AU122" s="16" t="s">
        <v>82</v>
      </c>
    </row>
    <row r="123" spans="1:65" s="2" customFormat="1" ht="19.5">
      <c r="A123" s="33"/>
      <c r="B123" s="34"/>
      <c r="C123" s="35"/>
      <c r="D123" s="215" t="s">
        <v>171</v>
      </c>
      <c r="E123" s="35"/>
      <c r="F123" s="241" t="s">
        <v>448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171</v>
      </c>
      <c r="AU123" s="16" t="s">
        <v>82</v>
      </c>
    </row>
    <row r="124" spans="1:65" s="2" customFormat="1" ht="21.75" customHeight="1">
      <c r="A124" s="33"/>
      <c r="B124" s="34"/>
      <c r="C124" s="202" t="s">
        <v>145</v>
      </c>
      <c r="D124" s="202" t="s">
        <v>127</v>
      </c>
      <c r="E124" s="203" t="s">
        <v>449</v>
      </c>
      <c r="F124" s="204" t="s">
        <v>450</v>
      </c>
      <c r="G124" s="205" t="s">
        <v>176</v>
      </c>
      <c r="H124" s="206">
        <v>0.75</v>
      </c>
      <c r="I124" s="207"/>
      <c r="J124" s="208">
        <f>ROUND(I124*H124,2)</f>
        <v>0</v>
      </c>
      <c r="K124" s="204" t="s">
        <v>131</v>
      </c>
      <c r="L124" s="38"/>
      <c r="M124" s="209" t="s">
        <v>1</v>
      </c>
      <c r="N124" s="210" t="s">
        <v>39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132</v>
      </c>
      <c r="AT124" s="213" t="s">
        <v>127</v>
      </c>
      <c r="AU124" s="213" t="s">
        <v>82</v>
      </c>
      <c r="AY124" s="16" t="s">
        <v>124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82</v>
      </c>
      <c r="BK124" s="214">
        <f>ROUND(I124*H124,2)</f>
        <v>0</v>
      </c>
      <c r="BL124" s="16" t="s">
        <v>132</v>
      </c>
      <c r="BM124" s="213" t="s">
        <v>451</v>
      </c>
    </row>
    <row r="125" spans="1:65" s="2" customFormat="1" ht="68.25">
      <c r="A125" s="33"/>
      <c r="B125" s="34"/>
      <c r="C125" s="35"/>
      <c r="D125" s="215" t="s">
        <v>134</v>
      </c>
      <c r="E125" s="35"/>
      <c r="F125" s="216" t="s">
        <v>452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134</v>
      </c>
      <c r="AU125" s="16" t="s">
        <v>82</v>
      </c>
    </row>
    <row r="126" spans="1:65" s="2" customFormat="1" ht="33" customHeight="1">
      <c r="A126" s="33"/>
      <c r="B126" s="34"/>
      <c r="C126" s="202" t="s">
        <v>132</v>
      </c>
      <c r="D126" s="202" t="s">
        <v>127</v>
      </c>
      <c r="E126" s="203" t="s">
        <v>453</v>
      </c>
      <c r="F126" s="204" t="s">
        <v>454</v>
      </c>
      <c r="G126" s="205" t="s">
        <v>176</v>
      </c>
      <c r="H126" s="206">
        <v>0.75</v>
      </c>
      <c r="I126" s="207"/>
      <c r="J126" s="208">
        <f>ROUND(I126*H126,2)</f>
        <v>0</v>
      </c>
      <c r="K126" s="204" t="s">
        <v>131</v>
      </c>
      <c r="L126" s="38"/>
      <c r="M126" s="209" t="s">
        <v>1</v>
      </c>
      <c r="N126" s="210" t="s">
        <v>39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132</v>
      </c>
      <c r="AT126" s="213" t="s">
        <v>127</v>
      </c>
      <c r="AU126" s="213" t="s">
        <v>82</v>
      </c>
      <c r="AY126" s="16" t="s">
        <v>124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82</v>
      </c>
      <c r="BK126" s="214">
        <f>ROUND(I126*H126,2)</f>
        <v>0</v>
      </c>
      <c r="BL126" s="16" t="s">
        <v>132</v>
      </c>
      <c r="BM126" s="213" t="s">
        <v>455</v>
      </c>
    </row>
    <row r="127" spans="1:65" s="2" customFormat="1" ht="58.5">
      <c r="A127" s="33"/>
      <c r="B127" s="34"/>
      <c r="C127" s="35"/>
      <c r="D127" s="215" t="s">
        <v>134</v>
      </c>
      <c r="E127" s="35"/>
      <c r="F127" s="216" t="s">
        <v>456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134</v>
      </c>
      <c r="AU127" s="16" t="s">
        <v>82</v>
      </c>
    </row>
    <row r="128" spans="1:65" s="2" customFormat="1" ht="55.5" customHeight="1">
      <c r="A128" s="33"/>
      <c r="B128" s="34"/>
      <c r="C128" s="202" t="s">
        <v>125</v>
      </c>
      <c r="D128" s="202" t="s">
        <v>127</v>
      </c>
      <c r="E128" s="203" t="s">
        <v>457</v>
      </c>
      <c r="F128" s="204" t="s">
        <v>458</v>
      </c>
      <c r="G128" s="205" t="s">
        <v>445</v>
      </c>
      <c r="H128" s="256"/>
      <c r="I128" s="207"/>
      <c r="J128" s="208">
        <f>ROUND(I128*H128,2)</f>
        <v>0</v>
      </c>
      <c r="K128" s="204" t="s">
        <v>131</v>
      </c>
      <c r="L128" s="38"/>
      <c r="M128" s="209" t="s">
        <v>1</v>
      </c>
      <c r="N128" s="210" t="s">
        <v>39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132</v>
      </c>
      <c r="AT128" s="213" t="s">
        <v>127</v>
      </c>
      <c r="AU128" s="213" t="s">
        <v>82</v>
      </c>
      <c r="AY128" s="16" t="s">
        <v>124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82</v>
      </c>
      <c r="BK128" s="214">
        <f>ROUND(I128*H128,2)</f>
        <v>0</v>
      </c>
      <c r="BL128" s="16" t="s">
        <v>132</v>
      </c>
      <c r="BM128" s="213" t="s">
        <v>459</v>
      </c>
    </row>
    <row r="129" spans="1:65" s="2" customFormat="1" ht="39">
      <c r="A129" s="33"/>
      <c r="B129" s="34"/>
      <c r="C129" s="35"/>
      <c r="D129" s="215" t="s">
        <v>134</v>
      </c>
      <c r="E129" s="35"/>
      <c r="F129" s="216" t="s">
        <v>458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134</v>
      </c>
      <c r="AU129" s="16" t="s">
        <v>82</v>
      </c>
    </row>
    <row r="130" spans="1:65" s="2" customFormat="1" ht="19.5">
      <c r="A130" s="33"/>
      <c r="B130" s="34"/>
      <c r="C130" s="35"/>
      <c r="D130" s="215" t="s">
        <v>171</v>
      </c>
      <c r="E130" s="35"/>
      <c r="F130" s="241" t="s">
        <v>460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171</v>
      </c>
      <c r="AU130" s="16" t="s">
        <v>82</v>
      </c>
    </row>
    <row r="131" spans="1:65" s="2" customFormat="1" ht="21.75" customHeight="1">
      <c r="A131" s="33"/>
      <c r="B131" s="34"/>
      <c r="C131" s="202" t="s">
        <v>173</v>
      </c>
      <c r="D131" s="202" t="s">
        <v>127</v>
      </c>
      <c r="E131" s="203" t="s">
        <v>461</v>
      </c>
      <c r="F131" s="204" t="s">
        <v>462</v>
      </c>
      <c r="G131" s="205" t="s">
        <v>238</v>
      </c>
      <c r="H131" s="206">
        <v>850</v>
      </c>
      <c r="I131" s="207"/>
      <c r="J131" s="208">
        <f>ROUND(I131*H131,2)</f>
        <v>0</v>
      </c>
      <c r="K131" s="204" t="s">
        <v>131</v>
      </c>
      <c r="L131" s="38"/>
      <c r="M131" s="209" t="s">
        <v>1</v>
      </c>
      <c r="N131" s="210" t="s">
        <v>39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132</v>
      </c>
      <c r="AT131" s="213" t="s">
        <v>127</v>
      </c>
      <c r="AU131" s="213" t="s">
        <v>82</v>
      </c>
      <c r="AY131" s="16" t="s">
        <v>124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82</v>
      </c>
      <c r="BK131" s="214">
        <f>ROUND(I131*H131,2)</f>
        <v>0</v>
      </c>
      <c r="BL131" s="16" t="s">
        <v>132</v>
      </c>
      <c r="BM131" s="213" t="s">
        <v>463</v>
      </c>
    </row>
    <row r="132" spans="1:65" s="2" customFormat="1" ht="58.5">
      <c r="A132" s="33"/>
      <c r="B132" s="34"/>
      <c r="C132" s="35"/>
      <c r="D132" s="215" t="s">
        <v>134</v>
      </c>
      <c r="E132" s="35"/>
      <c r="F132" s="216" t="s">
        <v>464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134</v>
      </c>
      <c r="AU132" s="16" t="s">
        <v>82</v>
      </c>
    </row>
    <row r="133" spans="1:65" s="2" customFormat="1" ht="33" customHeight="1">
      <c r="A133" s="33"/>
      <c r="B133" s="34"/>
      <c r="C133" s="202" t="s">
        <v>465</v>
      </c>
      <c r="D133" s="202" t="s">
        <v>127</v>
      </c>
      <c r="E133" s="203" t="s">
        <v>466</v>
      </c>
      <c r="F133" s="204" t="s">
        <v>467</v>
      </c>
      <c r="G133" s="205" t="s">
        <v>468</v>
      </c>
      <c r="H133" s="206">
        <v>200</v>
      </c>
      <c r="I133" s="207"/>
      <c r="J133" s="208">
        <f>ROUND(I133*H133,2)</f>
        <v>0</v>
      </c>
      <c r="K133" s="204" t="s">
        <v>131</v>
      </c>
      <c r="L133" s="38"/>
      <c r="M133" s="209" t="s">
        <v>1</v>
      </c>
      <c r="N133" s="210" t="s">
        <v>39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132</v>
      </c>
      <c r="AT133" s="213" t="s">
        <v>127</v>
      </c>
      <c r="AU133" s="213" t="s">
        <v>82</v>
      </c>
      <c r="AY133" s="16" t="s">
        <v>124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82</v>
      </c>
      <c r="BK133" s="214">
        <f>ROUND(I133*H133,2)</f>
        <v>0</v>
      </c>
      <c r="BL133" s="16" t="s">
        <v>132</v>
      </c>
      <c r="BM133" s="213" t="s">
        <v>469</v>
      </c>
    </row>
    <row r="134" spans="1:65" s="2" customFormat="1" ht="19.5">
      <c r="A134" s="33"/>
      <c r="B134" s="34"/>
      <c r="C134" s="35"/>
      <c r="D134" s="215" t="s">
        <v>134</v>
      </c>
      <c r="E134" s="35"/>
      <c r="F134" s="216" t="s">
        <v>467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134</v>
      </c>
      <c r="AU134" s="16" t="s">
        <v>82</v>
      </c>
    </row>
    <row r="135" spans="1:65" s="2" customFormat="1" ht="19.5">
      <c r="A135" s="33"/>
      <c r="B135" s="34"/>
      <c r="C135" s="35"/>
      <c r="D135" s="215" t="s">
        <v>171</v>
      </c>
      <c r="E135" s="35"/>
      <c r="F135" s="241" t="s">
        <v>470</v>
      </c>
      <c r="G135" s="35"/>
      <c r="H135" s="35"/>
      <c r="I135" s="114"/>
      <c r="J135" s="35"/>
      <c r="K135" s="35"/>
      <c r="L135" s="38"/>
      <c r="M135" s="252"/>
      <c r="N135" s="253"/>
      <c r="O135" s="254"/>
      <c r="P135" s="254"/>
      <c r="Q135" s="254"/>
      <c r="R135" s="254"/>
      <c r="S135" s="254"/>
      <c r="T135" s="255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171</v>
      </c>
      <c r="AU135" s="16" t="s">
        <v>82</v>
      </c>
    </row>
    <row r="136" spans="1:65" s="2" customFormat="1" ht="6.95" customHeight="1">
      <c r="A136" s="33"/>
      <c r="B136" s="53"/>
      <c r="C136" s="54"/>
      <c r="D136" s="54"/>
      <c r="E136" s="54"/>
      <c r="F136" s="54"/>
      <c r="G136" s="54"/>
      <c r="H136" s="54"/>
      <c r="I136" s="151"/>
      <c r="J136" s="54"/>
      <c r="K136" s="54"/>
      <c r="L136" s="38"/>
      <c r="M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</sheetData>
  <sheetProtection algorithmName="SHA-512" hashValue="knnbAtQH81/4fKbjE8N+XrzJjP0vVNqwtALwQbWukUxcFhSG8SFNg4ImTfggTVrQzGnmxjUI91qI1EXsTcLkXw==" saltValue="E0iP5kj1KH9FZRnvPEecfUD14oXLNSfipSZvj/VEaxLkAjtNUcxo1txxIhwLnzKaHu7yeqQet9MH8PitXwp9gQ==" spinCount="100000" sheet="1" objects="1" scenarios="1" formatColumns="0" formatRows="0" autoFilter="0"/>
  <autoFilter ref="C116:K135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Kolej č.1</vt:lpstr>
      <vt:lpstr>SO 02 - Odstranění zbytné...</vt:lpstr>
      <vt:lpstr>SO 03 - kolej č.5</vt:lpstr>
      <vt:lpstr>VON - vedlejší a ostatní ...</vt:lpstr>
      <vt:lpstr>'Rekapitulace stavby'!Názvy_tisku</vt:lpstr>
      <vt:lpstr>'SO 01 - Kolej č.1'!Názvy_tisku</vt:lpstr>
      <vt:lpstr>'SO 02 - Odstranění zbytné...'!Názvy_tisku</vt:lpstr>
      <vt:lpstr>'SO 03 - kolej č.5'!Názvy_tisku</vt:lpstr>
      <vt:lpstr>'VON - vedlejší a ostatní ...'!Názvy_tisku</vt:lpstr>
      <vt:lpstr>'Rekapitulace stavby'!Oblast_tisku</vt:lpstr>
      <vt:lpstr>'SO 01 - Kolej č.1'!Oblast_tisku</vt:lpstr>
      <vt:lpstr>'SO 02 - Odstranění zbytné...'!Oblast_tisku</vt:lpstr>
      <vt:lpstr>'SO 03 - kolej č.5'!Oblast_tisku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Bětík Václav, Ing.</dc:creator>
  <cp:lastModifiedBy>Duda Vlastimil, Ing.</cp:lastModifiedBy>
  <dcterms:created xsi:type="dcterms:W3CDTF">2020-06-29T06:16:05Z</dcterms:created>
  <dcterms:modified xsi:type="dcterms:W3CDTF">2020-07-15T11:01:47Z</dcterms:modified>
</cp:coreProperties>
</file>